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9230" windowHeight="5910" tabRatio="699" activeTab="0"/>
  </bookViews>
  <sheets>
    <sheet name="Private" sheetId="1" r:id="rId1"/>
    <sheet name="Collection and Waterfall" sheetId="2" r:id="rId2"/>
    <sheet name="Balance Sheet" sheetId="3" r:id="rId3"/>
    <sheet name="Income Statement" sheetId="4" r:id="rId4"/>
  </sheets>
  <definedNames>
    <definedName name="_xlnm.Print_Area" localSheetId="2">'Balance Sheet'!$A$1:$E$56</definedName>
    <definedName name="_xlnm.Print_Area" localSheetId="1">'Collection and Waterfall'!$A$1:$N$127</definedName>
    <definedName name="_xlnm.Print_Area" localSheetId="3">'Income Statement'!$A$1:$E$52</definedName>
    <definedName name="_xlnm.Print_Area" localSheetId="0">'Private'!$A$1:$M$206</definedName>
    <definedName name="_xlnm.Print_Titles" localSheetId="1">'Collection and Waterfall'!$1:$6</definedName>
    <definedName name="_xlnm.Print_Titles" localSheetId="0">'Private'!$1:$11</definedName>
  </definedNames>
  <calcPr fullCalcOnLoad="1"/>
</workbook>
</file>

<file path=xl/sharedStrings.xml><?xml version="1.0" encoding="utf-8"?>
<sst xmlns="http://schemas.openxmlformats.org/spreadsheetml/2006/main" count="504" uniqueCount="332">
  <si>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</si>
  <si>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</si>
  <si>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</si>
  <si>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</si>
  <si>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</si>
  <si>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</si>
  <si>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</si>
  <si>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</si>
  <si>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Principal Paid</t>
  </si>
  <si>
    <t>End Princ Bal</t>
  </si>
  <si>
    <t>Original Balance</t>
  </si>
  <si>
    <t>% of Securities</t>
  </si>
  <si>
    <t>(a) Footnotes</t>
  </si>
  <si>
    <t>(b) Footnotes</t>
  </si>
  <si>
    <t>Portfolio Summary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</si>
  <si>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</si>
  <si>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</si>
  <si>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</si>
  <si>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</si>
  <si>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</si>
  <si>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</si>
  <si>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</si>
  <si>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Total Trust Assets</t>
  </si>
  <si>
    <t>Weghted Average Maturity (WAM)</t>
  </si>
  <si>
    <t>Weighted Average Coupon (WAC)</t>
  </si>
  <si>
    <t>Number of Loans</t>
  </si>
  <si>
    <t>Number of Borrowers</t>
  </si>
  <si>
    <t>Funds and Accounts</t>
  </si>
  <si>
    <t>Total Assets</t>
  </si>
  <si>
    <t>Repayment</t>
  </si>
  <si>
    <t xml:space="preserve">    Current</t>
  </si>
  <si>
    <t>Claims in Progress</t>
  </si>
  <si>
    <t>Claims Denied</t>
  </si>
  <si>
    <t># of Loans</t>
  </si>
  <si>
    <t>Beginning</t>
  </si>
  <si>
    <t>Ending</t>
  </si>
  <si>
    <t>% of Balance</t>
  </si>
  <si>
    <t>Total Portfolio</t>
  </si>
  <si>
    <t>Balance</t>
  </si>
  <si>
    <t>Portfolio by School Type</t>
  </si>
  <si>
    <t>Total</t>
  </si>
  <si>
    <t>Monthly/Quarterly Distribution Report</t>
  </si>
  <si>
    <t>Overcollateralization Amount</t>
  </si>
  <si>
    <t>Specified Overcollateralization Amount (no Trigger)</t>
  </si>
  <si>
    <t>Balance Sheet and Parity</t>
  </si>
  <si>
    <t>Assets</t>
  </si>
  <si>
    <t xml:space="preserve">    Loans Receivable</t>
  </si>
  <si>
    <t>Liabilities</t>
  </si>
  <si>
    <t xml:space="preserve">   Bonds Payable</t>
  </si>
  <si>
    <t>Total Liabilities</t>
  </si>
  <si>
    <t xml:space="preserve">   Accrued  Interest Receivable on Loans</t>
  </si>
  <si>
    <t>Total Balance</t>
  </si>
  <si>
    <t>Average Borrower Indebtedness</t>
  </si>
  <si>
    <t>Rate</t>
  </si>
  <si>
    <t xml:space="preserve">   Accrued Interest on Senior Bonds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</si>
  <si>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</si>
  <si>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</si>
  <si>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</si>
  <si>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</si>
  <si>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</si>
  <si>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</si>
  <si>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</si>
  <si>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</si>
  <si>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Amount Received</t>
  </si>
  <si>
    <t>Interest Shortfall</t>
  </si>
  <si>
    <t>Recoveries</t>
  </si>
  <si>
    <t>Interest Carryover Due</t>
  </si>
  <si>
    <t>Interest Carryover Paid</t>
  </si>
  <si>
    <t>Interest Carryover</t>
  </si>
  <si>
    <t>Total Distribution Amount</t>
  </si>
  <si>
    <t>Investment Income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</si>
  <si>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</si>
  <si>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</si>
  <si>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</si>
  <si>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</si>
  <si>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</si>
  <si>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</si>
  <si>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</si>
  <si>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Delinquency Status</t>
  </si>
  <si>
    <t>Distribution by FICO Credit Scores</t>
  </si>
  <si>
    <t>Less than 650</t>
  </si>
  <si>
    <t>800 +</t>
  </si>
  <si>
    <t>As of Date</t>
  </si>
  <si>
    <t>Bal after Waterfall</t>
  </si>
  <si>
    <t>Cumulative Default Rate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</si>
  <si>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</si>
  <si>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</si>
  <si>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</si>
  <si>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</si>
  <si>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</si>
  <si>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</si>
  <si>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</si>
  <si>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</si>
  <si>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</si>
  <si>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</si>
  <si>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</si>
  <si>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Other / Unknown</t>
  </si>
  <si>
    <t>Vermont Student Assistance Corporation</t>
  </si>
  <si>
    <t xml:space="preserve">     Cash and Equivalents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</si>
  <si>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</si>
  <si>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</si>
  <si>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</si>
  <si>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</si>
  <si>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</si>
  <si>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</si>
  <si>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</si>
  <si>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</si>
  <si>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</si>
  <si>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</si>
  <si>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</si>
  <si>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</si>
  <si>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</si>
  <si>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</si>
  <si>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</si>
  <si>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</si>
  <si>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</si>
  <si>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</si>
  <si>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</si>
  <si>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</si>
  <si>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</si>
  <si>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</si>
  <si>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</si>
  <si>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</si>
  <si>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</si>
  <si>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</si>
  <si>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</si>
  <si>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</si>
  <si>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Cumulative Recoveries (including reimbursements and collections)</t>
  </si>
  <si>
    <t xml:space="preserve">   Payments from Guarantor</t>
  </si>
  <si>
    <t xml:space="preserve">   Borrower Recoveries</t>
  </si>
  <si>
    <t>Cumulative Net Loss</t>
  </si>
  <si>
    <t>Total Fees and Program Expenses</t>
  </si>
  <si>
    <t>Borrower Payments</t>
  </si>
  <si>
    <t xml:space="preserve">   Current Period Defaults and Write-offs</t>
  </si>
  <si>
    <t xml:space="preserve">   Cumulative Defaults and Write-offs</t>
  </si>
  <si>
    <t>Other Fees</t>
  </si>
  <si>
    <t>www.vsac.org</t>
  </si>
  <si>
    <t>Accrued Interest Carryover</t>
  </si>
  <si>
    <t>Exempt</t>
  </si>
  <si>
    <t>IRS Status</t>
  </si>
  <si>
    <t>Principal</t>
  </si>
  <si>
    <t>In School Deferred</t>
  </si>
  <si>
    <t>Interest Only Repayment</t>
  </si>
  <si>
    <t>Notes/Bonds</t>
  </si>
  <si>
    <t>Student Loan Backed Reporting - Private Loans</t>
  </si>
  <si>
    <t>Revenue Fund</t>
  </si>
  <si>
    <t>Available Funds at Beginning of Period</t>
  </si>
  <si>
    <r>
      <t>Second</t>
    </r>
    <r>
      <rPr>
        <sz val="10"/>
        <rFont val="Arial"/>
        <family val="2"/>
      </rPr>
      <t>: To the Operating Fund for payment of Servicing and Administrative Fees and Indenture Expenses</t>
    </r>
  </si>
  <si>
    <r>
      <t>Third</t>
    </r>
    <r>
      <rPr>
        <sz val="10"/>
        <rFont val="Arial"/>
        <family val="2"/>
      </rPr>
      <t>: To the Debt Service Fund - Interest Account</t>
    </r>
  </si>
  <si>
    <t>Debt Service Fund - Principal Account</t>
  </si>
  <si>
    <t>Debt Service Fund - Retirement Account</t>
  </si>
  <si>
    <t>Debt Service Reserve Fund</t>
  </si>
  <si>
    <r>
      <t>Fourth</t>
    </r>
    <r>
      <rPr>
        <sz val="10"/>
        <rFont val="Arial"/>
        <family val="2"/>
      </rPr>
      <t>: To the Debt Service Fund - Principal Account</t>
    </r>
  </si>
  <si>
    <r>
      <t>First</t>
    </r>
    <r>
      <rPr>
        <sz val="10"/>
        <rFont val="Arial"/>
        <family val="2"/>
      </rPr>
      <t>: To the Rebate Fund for Rebate or Excess Earnings Tax Compliance</t>
    </r>
  </si>
  <si>
    <r>
      <t>Fifth</t>
    </r>
    <r>
      <rPr>
        <sz val="10"/>
        <rFont val="Arial"/>
        <family val="2"/>
      </rPr>
      <t>: To the Debt Service Reserve Fund if necessary to restore the Debt Service Reserve Fund Requirement</t>
    </r>
  </si>
  <si>
    <t>Servicing Fees, Indenture and Program Expenses Due for Current Period</t>
  </si>
  <si>
    <t>Indenture Expenses</t>
  </si>
  <si>
    <r>
      <t>Sixth</t>
    </r>
    <r>
      <rPr>
        <sz val="10"/>
        <rFont val="Arial"/>
        <family val="2"/>
      </rPr>
      <t>: To the Operating Fund for payment of Program Expenses</t>
    </r>
  </si>
  <si>
    <r>
      <t>Seventh:</t>
    </r>
    <r>
      <rPr>
        <sz val="10"/>
        <rFont val="Arial"/>
        <family val="2"/>
      </rPr>
      <t xml:space="preserve">  To the Student Loan Fund during any applicable Recycling Period</t>
    </r>
  </si>
  <si>
    <r>
      <t>Eighth:</t>
    </r>
    <r>
      <rPr>
        <sz val="10"/>
        <rFont val="Arial"/>
        <family val="2"/>
      </rPr>
      <t xml:space="preserve"> To the Debt Service Retirement Account (after any Recycling Period end date)</t>
    </r>
  </si>
  <si>
    <r>
      <t>Ninth:</t>
    </r>
    <r>
      <rPr>
        <sz val="10"/>
        <rFont val="Arial"/>
        <family val="2"/>
      </rPr>
      <t xml:space="preserve"> Released to the Corporation if Senior Parity Percentage conditions are met after release</t>
    </r>
  </si>
  <si>
    <t>Servicing and Administrative Fees</t>
  </si>
  <si>
    <t>Program Expenses</t>
  </si>
  <si>
    <t xml:space="preserve">          Debt Service Reserve</t>
  </si>
  <si>
    <t xml:space="preserve">          Cap Int</t>
  </si>
  <si>
    <t xml:space="preserve">          Debt Service - Interest</t>
  </si>
  <si>
    <t xml:space="preserve">          Debt Service - Principal</t>
  </si>
  <si>
    <t xml:space="preserve">          FIB</t>
  </si>
  <si>
    <t xml:space="preserve">          SAP</t>
  </si>
  <si>
    <t xml:space="preserve">          Bond Premium/Discount</t>
  </si>
  <si>
    <t xml:space="preserve">          Notes Payable</t>
  </si>
  <si>
    <t xml:space="preserve">          Revenue Account</t>
  </si>
  <si>
    <t xml:space="preserve">          Loan Acquisition Account</t>
  </si>
  <si>
    <t xml:space="preserve">          Cap Interest Account</t>
  </si>
  <si>
    <t xml:space="preserve">          Debt Service Reserve Account</t>
  </si>
  <si>
    <t xml:space="preserve">          Debt Service Account - Interest</t>
  </si>
  <si>
    <t xml:space="preserve">          Debt Service Account - Principal</t>
  </si>
  <si>
    <t xml:space="preserve">   Accrued Interest on Investment</t>
  </si>
  <si>
    <t xml:space="preserve">   Deferred Bond Issuance Costs</t>
  </si>
  <si>
    <t xml:space="preserve">   Total Accounts/Funds Balance</t>
  </si>
  <si>
    <t xml:space="preserve">   Prepaid Expenses</t>
  </si>
  <si>
    <t xml:space="preserve">   Allowance for Bad Debt</t>
  </si>
  <si>
    <t xml:space="preserve">   Unearned Student Loan Fees</t>
  </si>
  <si>
    <t xml:space="preserve">   Bond Discount/Premium</t>
  </si>
  <si>
    <t xml:space="preserve">   Due To/From other Funds</t>
  </si>
  <si>
    <t>Total Repayment (a)</t>
  </si>
  <si>
    <t>investorrelations@vsac.org</t>
  </si>
  <si>
    <t xml:space="preserve">    1-29 Days Delinquent</t>
  </si>
  <si>
    <t xml:space="preserve">    240-269 Days Delinquent</t>
  </si>
  <si>
    <t xml:space="preserve">    270+ Days Delinquent</t>
  </si>
  <si>
    <t>Portfolio by Current Loan Status</t>
  </si>
  <si>
    <t>Semi-Annual Interest Due</t>
  </si>
  <si>
    <t>Semi-Annual Interest Paid</t>
  </si>
  <si>
    <t>650 - 699</t>
  </si>
  <si>
    <t>700 - 749</t>
  </si>
  <si>
    <t>750 - 799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</si>
  <si>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</si>
  <si>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</si>
  <si>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</si>
  <si>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</si>
  <si>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</si>
  <si>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</si>
  <si>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</si>
  <si>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</si>
  <si>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</si>
  <si>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</si>
  <si>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</si>
  <si>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Amortization of Bond Discount/Premium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</si>
  <si>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</si>
  <si>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</si>
  <si>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</si>
  <si>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</si>
  <si>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</si>
  <si>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</si>
  <si>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</si>
  <si>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</si>
  <si>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</si>
  <si>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</si>
  <si>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</si>
  <si>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</si>
  <si>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</si>
  <si>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</si>
  <si>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</si>
  <si>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</si>
  <si>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</si>
  <si>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</si>
  <si>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</si>
  <si>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</si>
  <si>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</si>
  <si>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</si>
  <si>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</si>
  <si>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</si>
  <si>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</si>
  <si>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</si>
  <si>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Portfolio Interest Rates</t>
  </si>
  <si>
    <t>Fixed Rate Loans</t>
  </si>
  <si>
    <t>Forbearance</t>
  </si>
  <si>
    <r>
      <t>Interim/Grace</t>
    </r>
    <r>
      <rPr>
        <i/>
        <sz val="10"/>
        <rFont val="Arial"/>
        <family val="2"/>
      </rPr>
      <t>(a)</t>
    </r>
  </si>
  <si>
    <t>Interim/Grace status loans are not fully disbursed</t>
  </si>
  <si>
    <t>Semi-Annual Interest Accrued</t>
  </si>
  <si>
    <t>Senior Parity % (a)</t>
  </si>
  <si>
    <t>Total Parity % (a)</t>
  </si>
  <si>
    <t xml:space="preserve">          Rating Agency Fees</t>
  </si>
  <si>
    <t>Parity calculation excludes non-cash items as outlined in the Master Indenture</t>
  </si>
  <si>
    <t>Weighted Average Payments Made</t>
  </si>
  <si>
    <t>W.A. Time until (a)</t>
  </si>
  <si>
    <t>% of Pool</t>
  </si>
  <si>
    <t>Conversion to Repayment</t>
  </si>
  <si>
    <t xml:space="preserve">    In School</t>
  </si>
  <si>
    <t>months</t>
  </si>
  <si>
    <t xml:space="preserve">    Grace</t>
  </si>
  <si>
    <t>Total Not Converted</t>
  </si>
  <si>
    <t>W.A. Time since</t>
  </si>
  <si>
    <t>Total Converted</t>
  </si>
  <si>
    <t>W.A. Time until Conversion to Repayment includes Grace period</t>
  </si>
  <si>
    <t>2011A-1</t>
  </si>
  <si>
    <t>92428C GD 0</t>
  </si>
  <si>
    <t>92428C GE 8</t>
  </si>
  <si>
    <t>92428C GF 5</t>
  </si>
  <si>
    <t>92428C GG 3</t>
  </si>
  <si>
    <t>92428C GH 1</t>
  </si>
  <si>
    <t>92428C GJ 7</t>
  </si>
  <si>
    <t>92428C GK 4</t>
  </si>
  <si>
    <t>92428C GL 2</t>
  </si>
  <si>
    <t>92428C GM 0</t>
  </si>
  <si>
    <t>92428C GN 8</t>
  </si>
  <si>
    <t>92428C GP 3</t>
  </si>
  <si>
    <t>92428C GQ 1</t>
  </si>
  <si>
    <t>92428C GR 9</t>
  </si>
  <si>
    <t>92428C GC 2</t>
  </si>
  <si>
    <t>Matdate</t>
  </si>
  <si>
    <t>2011 A Indenture</t>
  </si>
  <si>
    <t>2011 A</t>
  </si>
  <si>
    <t>2011A-1 Trust</t>
  </si>
  <si>
    <t>Student Loans Receivable Activity</t>
  </si>
  <si>
    <t>Beginning Balance</t>
  </si>
  <si>
    <t>Interest Caps</t>
  </si>
  <si>
    <t>Claim Payments</t>
  </si>
  <si>
    <t>Consolidation Payments</t>
  </si>
  <si>
    <t>Disbursements</t>
  </si>
  <si>
    <t>Refunds to Borrower</t>
  </si>
  <si>
    <t>Borrower Benefit Rebates</t>
  </si>
  <si>
    <t>School Refunds</t>
  </si>
  <si>
    <t xml:space="preserve">Write-offs </t>
  </si>
  <si>
    <t>Miscellaneous Adjustments</t>
  </si>
  <si>
    <t>Ending Balance</t>
  </si>
  <si>
    <t>Weighted Average FICO Score</t>
  </si>
  <si>
    <t>Available Funds</t>
  </si>
  <si>
    <t>Capitalized Interest Fund</t>
  </si>
  <si>
    <t>Periodic Principal Distribution Amount Due</t>
  </si>
  <si>
    <t>Principal Shortfall</t>
  </si>
  <si>
    <t>Principal and Interest Distribution Summary</t>
  </si>
  <si>
    <t>Periodic Principal Paid</t>
  </si>
  <si>
    <t>Collateral Pool Characteristics</t>
  </si>
  <si>
    <t>Amount ($)</t>
  </si>
  <si>
    <r>
      <t>Original</t>
    </r>
    <r>
      <rPr>
        <sz val="10"/>
        <rFont val="Arial"/>
        <family val="2"/>
      </rPr>
      <t xml:space="preserve"> Pool Balance</t>
    </r>
  </si>
  <si>
    <r>
      <t xml:space="preserve">Cumulative </t>
    </r>
    <r>
      <rPr>
        <u val="single"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prefunding</t>
    </r>
  </si>
  <si>
    <r>
      <t xml:space="preserve">Cumulative </t>
    </r>
    <r>
      <rPr>
        <u val="single"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recycling</t>
    </r>
  </si>
  <si>
    <r>
      <t xml:space="preserve">Cumulative </t>
    </r>
    <r>
      <rPr>
        <u val="single"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additional note issuance</t>
    </r>
  </si>
  <si>
    <r>
      <t xml:space="preserve">Cumulative </t>
    </r>
    <r>
      <rPr>
        <u val="single"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removed through loan sales / buybacks</t>
    </r>
  </si>
  <si>
    <t>Cumulative Interest Capitalized on above loans</t>
  </si>
  <si>
    <r>
      <t xml:space="preserve">Ending </t>
    </r>
    <r>
      <rPr>
        <b/>
        <u val="single"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Pool Balance</t>
    </r>
  </si>
  <si>
    <t>Cumulative Entered Repayment Balance</t>
  </si>
  <si>
    <t>Current amount in repayment ($)</t>
  </si>
  <si>
    <t>Cumulative Principal Collections (Scheduled and Voluntary) ($)</t>
  </si>
  <si>
    <t>Includes loans in Repayment and Interest Only Repayment, net of Refunds Due</t>
  </si>
  <si>
    <t>Portfolio by Original Repayment Option</t>
  </si>
  <si>
    <t>Immediate Repayment</t>
  </si>
  <si>
    <t>Deferred Repayment</t>
  </si>
  <si>
    <t xml:space="preserve">      Loans for which claims have been filed but not yet paid as of Distribution Date</t>
  </si>
  <si>
    <t xml:space="preserve">   Cumulative Purchases and Originations</t>
  </si>
  <si>
    <t>Cumulative Default Rate (1)</t>
  </si>
  <si>
    <t>Recovery Rate (2)</t>
  </si>
  <si>
    <t>Cumulative Net Loss (3)</t>
  </si>
  <si>
    <t>1) (Cumulative Defaults and Write-offs + Claims Filed Not Paid) / Cumulative Purchases and Originations</t>
  </si>
  <si>
    <t>2) (Payments from Guarantor + Borrower Recoveries) / Cumulative Defaults and Write-offs</t>
  </si>
  <si>
    <t>3) (Cumulative Defaults and Write-offs + Claims Filed Not Paid) - (Payments from Guarantor + Borrower Recoveries) /</t>
  </si>
  <si>
    <t xml:space="preserve">     Cumulative Purchases and Originations</t>
  </si>
  <si>
    <t>Interest Accrual</t>
  </si>
  <si>
    <t>Debt Service Fund - Interest Account (a)</t>
  </si>
  <si>
    <t>Excluded from Available Funds</t>
  </si>
  <si>
    <t>Cumulative Defaults and Write-offs ($)</t>
  </si>
  <si>
    <t xml:space="preserve">Remaining amounts in Acquisition Fund </t>
  </si>
  <si>
    <t xml:space="preserve">          Debt Service Retirement Account</t>
  </si>
  <si>
    <t xml:space="preserve">          Debt Service Account - Retirement</t>
  </si>
  <si>
    <t xml:space="preserve">   Accrued Yield and Rebate - US Treasury</t>
  </si>
  <si>
    <t>Reduced Payment Forbearance</t>
  </si>
  <si>
    <t xml:space="preserve"> 9/30/2014</t>
  </si>
  <si>
    <t>10/1/14 - 12/31/14</t>
  </si>
  <si>
    <t xml:space="preserve"> 12/31/2014</t>
  </si>
  <si>
    <t>10/1/2014- 12/31/2014</t>
  </si>
  <si>
    <t>Reduced Payment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</si>
</sst>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0.000%"/>
    <numFmt numFmtId="168" formatCode="&quot;$&quot;#,##0"/>
    <numFmt numFmtId="169" formatCode="m/d/yyyy"/>
    <numFmt numFmtId="170" formatCode="0.0"/>
    <numFmt numFmtId="171" formatCode="#,##0.0"/>
    <numFmt numFmtId="172" formatCode="0.0_);\(0.0\)"/>
    <numFmt numFmtId="173" formatCode="&quot;$&quot;#,##0;\(&quot;$&quot;#,##0\)"/>
  </numFmts>
  <fonts count="37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2"/>
    </font>
    <font>
      <sz val="12"/>
      <name val="Arial"/>
      <family val="2"/>
    </font>
    <font>
      <b/>
      <sz val="7.9"/>
      <name val="Arial"/>
      <family val="2"/>
    </font>
    <font>
      <sz val="8.05"/>
      <name val="Times New Roman"/>
      <family val="1"/>
    </font>
    <font>
      <sz val="8.05"/>
      <name val="Arial"/>
      <family val="2"/>
    </font>
    <font>
      <u val="single"/>
      <sz val="10"/>
      <name val="Arial"/>
      <family val="2"/>
    </font>
    <font>
      <b/>
      <sz val="8.05"/>
      <name val="Times New Roman"/>
      <family val="1"/>
    </font>
    <font>
      <b/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6" fontId="20" fillId="0" borderId="0">
      <alignment/>
      <protection/>
    </xf>
    <xf numFmtId="0" fontId="0" fillId="0" borderId="0">
      <alignment/>
      <protection/>
    </xf>
    <xf numFmtId="0" fontId="30" fillId="16" borderId="0">
      <alignment/>
      <protection/>
    </xf>
    <xf numFmtId="0" fontId="30" fillId="16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6" fillId="0" borderId="21" xfId="0" applyFont="1" applyBorder="1" applyAlignment="1">
      <alignment/>
    </xf>
    <xf numFmtId="0" fontId="0" fillId="0" borderId="22" xfId="0" applyBorder="1" applyAlignment="1">
      <alignment/>
    </xf>
    <xf numFmtId="0" fontId="26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25" xfId="0" applyBorder="1" applyAlignment="1">
      <alignment/>
    </xf>
    <xf numFmtId="0" fontId="27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Fill="1" applyBorder="1" applyAlignment="1">
      <alignment/>
    </xf>
    <xf numFmtId="168" fontId="0" fillId="0" borderId="27" xfId="0" applyNumberFormat="1" applyFont="1" applyFill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29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Alignment="1">
      <alignment horizontal="right" vertical="center"/>
    </xf>
    <xf numFmtId="7" fontId="32" fillId="0" borderId="30" xfId="0" applyNumberFormat="1" applyFont="1" applyBorder="1" applyAlignment="1">
      <alignment horizontal="right" vertical="center"/>
    </xf>
    <xf numFmtId="7" fontId="32" fillId="0" borderId="31" xfId="0" applyNumberFormat="1" applyFont="1" applyBorder="1" applyAlignment="1">
      <alignment horizontal="right" vertical="center"/>
    </xf>
    <xf numFmtId="7" fontId="32" fillId="0" borderId="32" xfId="0" applyNumberFormat="1" applyFont="1" applyBorder="1" applyAlignment="1">
      <alignment horizontal="right" vertical="center"/>
    </xf>
    <xf numFmtId="0" fontId="0" fillId="0" borderId="12" xfId="0" applyFill="1" applyBorder="1" applyAlignment="1">
      <alignment horizontal="left"/>
    </xf>
    <xf numFmtId="7" fontId="0" fillId="0" borderId="0" xfId="0" applyNumberFormat="1" applyAlignment="1">
      <alignment/>
    </xf>
    <xf numFmtId="14" fontId="2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9" fontId="33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/>
    </xf>
    <xf numFmtId="5" fontId="0" fillId="0" borderId="12" xfId="0" applyNumberFormat="1" applyBorder="1" applyAlignment="1">
      <alignment/>
    </xf>
    <xf numFmtId="5" fontId="0" fillId="0" borderId="33" xfId="0" applyNumberFormat="1" applyBorder="1" applyAlignment="1">
      <alignment/>
    </xf>
    <xf numFmtId="5" fontId="0" fillId="0" borderId="0" xfId="0" applyNumberFormat="1" applyBorder="1" applyAlignment="1">
      <alignment/>
    </xf>
    <xf numFmtId="14" fontId="0" fillId="0" borderId="19" xfId="0" applyNumberFormat="1" applyBorder="1" applyAlignment="1">
      <alignment/>
    </xf>
    <xf numFmtId="5" fontId="0" fillId="0" borderId="19" xfId="0" applyNumberFormat="1" applyBorder="1" applyAlignment="1">
      <alignment/>
    </xf>
    <xf numFmtId="5" fontId="0" fillId="0" borderId="18" xfId="0" applyNumberFormat="1" applyBorder="1" applyAlignment="1">
      <alignment/>
    </xf>
    <xf numFmtId="168" fontId="2" fillId="0" borderId="34" xfId="42" applyNumberFormat="1" applyFont="1" applyFill="1" applyBorder="1" applyAlignment="1">
      <alignment/>
    </xf>
    <xf numFmtId="168" fontId="2" fillId="0" borderId="35" xfId="42" applyNumberFormat="1" applyFont="1" applyFill="1" applyBorder="1" applyAlignment="1">
      <alignment/>
    </xf>
    <xf numFmtId="168" fontId="0" fillId="0" borderId="34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7" fontId="0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168" fontId="0" fillId="0" borderId="12" xfId="0" applyNumberFormat="1" applyBorder="1" applyAlignment="1">
      <alignment/>
    </xf>
    <xf numFmtId="168" fontId="0" fillId="0" borderId="28" xfId="0" applyNumberFormat="1" applyBorder="1" applyAlignment="1">
      <alignment/>
    </xf>
    <xf numFmtId="7" fontId="32" fillId="0" borderId="29" xfId="0" applyNumberFormat="1" applyFont="1" applyBorder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5" fillId="0" borderId="0" xfId="0" applyNumberFormat="1" applyFont="1" applyAlignment="1">
      <alignment horizontal="right" vertical="center"/>
    </xf>
    <xf numFmtId="7" fontId="35" fillId="0" borderId="32" xfId="0" applyNumberFormat="1" applyFont="1" applyBorder="1" applyAlignment="1">
      <alignment horizontal="right" vertical="center"/>
    </xf>
    <xf numFmtId="7" fontId="0" fillId="0" borderId="0" xfId="0" applyNumberFormat="1" applyFont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10" fontId="0" fillId="0" borderId="12" xfId="64" applyNumberFormat="1" applyFont="1" applyFill="1" applyBorder="1" applyAlignment="1">
      <alignment horizontal="center"/>
    </xf>
    <xf numFmtId="10" fontId="0" fillId="0" borderId="19" xfId="64" applyNumberFormat="1" applyFont="1" applyFill="1" applyBorder="1" applyAlignment="1">
      <alignment horizontal="center"/>
    </xf>
    <xf numFmtId="168" fontId="0" fillId="0" borderId="36" xfId="0" applyNumberFormat="1" applyFont="1" applyFill="1" applyBorder="1" applyAlignment="1">
      <alignment/>
    </xf>
    <xf numFmtId="10" fontId="0" fillId="0" borderId="0" xfId="64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9" fontId="2" fillId="0" borderId="34" xfId="64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0" fontId="2" fillId="0" borderId="35" xfId="64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72" fontId="2" fillId="0" borderId="0" xfId="64" applyNumberFormat="1" applyFont="1" applyFill="1" applyBorder="1" applyAlignment="1">
      <alignment horizontal="right"/>
    </xf>
    <xf numFmtId="172" fontId="2" fillId="0" borderId="18" xfId="64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wrapText="1"/>
    </xf>
    <xf numFmtId="10" fontId="0" fillId="0" borderId="38" xfId="64" applyNumberFormat="1" applyFont="1" applyFill="1" applyBorder="1" applyAlignment="1">
      <alignment horizontal="right"/>
    </xf>
    <xf numFmtId="10" fontId="0" fillId="0" borderId="39" xfId="64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 horizontal="left"/>
    </xf>
    <xf numFmtId="0" fontId="5" fillId="0" borderId="44" xfId="0" applyFont="1" applyFill="1" applyBorder="1" applyAlignment="1">
      <alignment/>
    </xf>
    <xf numFmtId="5" fontId="0" fillId="0" borderId="4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 indent="1"/>
    </xf>
    <xf numFmtId="0" fontId="5" fillId="0" borderId="38" xfId="0" applyFont="1" applyFill="1" applyBorder="1" applyAlignment="1">
      <alignment/>
    </xf>
    <xf numFmtId="0" fontId="0" fillId="0" borderId="46" xfId="0" applyFont="1" applyFill="1" applyBorder="1" applyAlignment="1">
      <alignment horizontal="left" indent="1"/>
    </xf>
    <xf numFmtId="0" fontId="5" fillId="0" borderId="39" xfId="0" applyFont="1" applyFill="1" applyBorder="1" applyAlignment="1">
      <alignment/>
    </xf>
    <xf numFmtId="5" fontId="0" fillId="0" borderId="47" xfId="0" applyNumberFormat="1" applyFont="1" applyFill="1" applyBorder="1" applyAlignment="1">
      <alignment horizontal="right"/>
    </xf>
    <xf numFmtId="5" fontId="0" fillId="0" borderId="37" xfId="0" applyNumberFormat="1" applyFont="1" applyFill="1" applyBorder="1" applyAlignment="1">
      <alignment horizontal="right"/>
    </xf>
    <xf numFmtId="5" fontId="0" fillId="0" borderId="0" xfId="0" applyNumberFormat="1" applyAlignment="1">
      <alignment/>
    </xf>
    <xf numFmtId="0" fontId="0" fillId="0" borderId="17" xfId="0" applyFont="1" applyFill="1" applyBorder="1" applyAlignment="1">
      <alignment horizontal="left" indent="1"/>
    </xf>
    <xf numFmtId="0" fontId="5" fillId="0" borderId="18" xfId="0" applyFont="1" applyFill="1" applyBorder="1" applyAlignment="1">
      <alignment/>
    </xf>
    <xf numFmtId="5" fontId="0" fillId="0" borderId="19" xfId="0" applyNumberFormat="1" applyFont="1" applyFill="1" applyBorder="1" applyAlignment="1">
      <alignment horizontal="center"/>
    </xf>
    <xf numFmtId="5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indent="1"/>
    </xf>
    <xf numFmtId="5" fontId="0" fillId="0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168" fontId="0" fillId="0" borderId="12" xfId="0" applyNumberFormat="1" applyBorder="1" applyAlignment="1">
      <alignment/>
    </xf>
    <xf numFmtId="0" fontId="0" fillId="0" borderId="27" xfId="0" applyBorder="1" applyAlignment="1">
      <alignment/>
    </xf>
    <xf numFmtId="168" fontId="0" fillId="0" borderId="28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8" fontId="0" fillId="0" borderId="45" xfId="0" applyNumberFormat="1" applyBorder="1" applyAlignment="1">
      <alignment/>
    </xf>
    <xf numFmtId="168" fontId="0" fillId="0" borderId="45" xfId="0" applyNumberFormat="1" applyBorder="1" applyAlignment="1">
      <alignment/>
    </xf>
    <xf numFmtId="0" fontId="0" fillId="0" borderId="50" xfId="0" applyBorder="1" applyAlignment="1">
      <alignment/>
    </xf>
    <xf numFmtId="168" fontId="0" fillId="0" borderId="0" xfId="0" applyNumberFormat="1" applyBorder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" fillId="0" borderId="27" xfId="0" applyFont="1" applyFill="1" applyBorder="1" applyAlignment="1">
      <alignment horizontal="center"/>
    </xf>
    <xf numFmtId="171" fontId="2" fillId="0" borderId="51" xfId="64" applyNumberFormat="1" applyFont="1" applyFill="1" applyBorder="1" applyAlignment="1">
      <alignment horizontal="right"/>
    </xf>
    <xf numFmtId="171" fontId="2" fillId="0" borderId="52" xfId="64" applyNumberFormat="1" applyFont="1" applyFill="1" applyBorder="1" applyAlignment="1">
      <alignment horizontal="right"/>
    </xf>
    <xf numFmtId="0" fontId="34" fillId="0" borderId="4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173" fontId="2" fillId="0" borderId="37" xfId="0" applyNumberFormat="1" applyFont="1" applyFill="1" applyBorder="1" applyAlignment="1">
      <alignment/>
    </xf>
    <xf numFmtId="173" fontId="2" fillId="0" borderId="12" xfId="0" applyNumberFormat="1" applyFont="1" applyFill="1" applyBorder="1" applyAlignment="1">
      <alignment/>
    </xf>
    <xf numFmtId="173" fontId="2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6" xfId="0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66" applyNumberFormat="1" applyFont="1" applyFill="1" applyBorder="1" applyAlignment="1">
      <alignment horizontal="right"/>
    </xf>
    <xf numFmtId="10" fontId="0" fillId="0" borderId="19" xfId="66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0" fontId="0" fillId="0" borderId="0" xfId="64" applyNumberFormat="1" applyFont="1" applyAlignment="1">
      <alignment/>
    </xf>
    <xf numFmtId="7" fontId="0" fillId="0" borderId="0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6" fillId="0" borderId="0" xfId="53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0" fontId="2" fillId="0" borderId="36" xfId="64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67" fontId="0" fillId="0" borderId="27" xfId="64" applyNumberFormat="1" applyFont="1" applyFill="1" applyBorder="1" applyAlignment="1">
      <alignment horizontal="center"/>
    </xf>
    <xf numFmtId="10" fontId="24" fillId="0" borderId="27" xfId="64" applyNumberFormat="1" applyFont="1" applyFill="1" applyBorder="1" applyAlignment="1">
      <alignment horizontal="center"/>
    </xf>
    <xf numFmtId="14" fontId="0" fillId="0" borderId="12" xfId="64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67" fontId="0" fillId="0" borderId="28" xfId="64" applyNumberFormat="1" applyFont="1" applyFill="1" applyBorder="1" applyAlignment="1">
      <alignment horizontal="center"/>
    </xf>
    <xf numFmtId="10" fontId="24" fillId="0" borderId="28" xfId="64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0" fontId="0" fillId="0" borderId="34" xfId="64" applyNumberFormat="1" applyFont="1" applyFill="1" applyBorder="1" applyAlignment="1">
      <alignment horizontal="center"/>
    </xf>
    <xf numFmtId="10" fontId="24" fillId="0" borderId="34" xfId="64" applyNumberFormat="1" applyFont="1" applyFill="1" applyBorder="1" applyAlignment="1">
      <alignment horizontal="center"/>
    </xf>
    <xf numFmtId="14" fontId="0" fillId="0" borderId="19" xfId="64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10" fontId="0" fillId="0" borderId="39" xfId="64" applyNumberFormat="1" applyFont="1" applyFill="1" applyBorder="1" applyAlignment="1">
      <alignment/>
    </xf>
    <xf numFmtId="10" fontId="25" fillId="0" borderId="38" xfId="64" applyNumberFormat="1" applyFont="1" applyFill="1" applyBorder="1" applyAlignment="1">
      <alignment horizontal="center"/>
    </xf>
    <xf numFmtId="10" fontId="2" fillId="0" borderId="19" xfId="64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/>
    </xf>
    <xf numFmtId="7" fontId="4" fillId="0" borderId="26" xfId="0" applyNumberFormat="1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26" xfId="0" applyFont="1" applyFill="1" applyBorder="1" applyAlignment="1">
      <alignment/>
    </xf>
    <xf numFmtId="5" fontId="0" fillId="0" borderId="27" xfId="42" applyNumberFormat="1" applyFont="1" applyFill="1" applyBorder="1" applyAlignment="1">
      <alignment horizontal="right"/>
    </xf>
    <xf numFmtId="5" fontId="0" fillId="0" borderId="37" xfId="42" applyNumberFormat="1" applyFont="1" applyFill="1" applyBorder="1" applyAlignment="1">
      <alignment horizontal="right"/>
    </xf>
    <xf numFmtId="5" fontId="0" fillId="0" borderId="28" xfId="42" applyNumberFormat="1" applyFont="1" applyFill="1" applyBorder="1" applyAlignment="1">
      <alignment horizontal="right"/>
    </xf>
    <xf numFmtId="5" fontId="0" fillId="0" borderId="28" xfId="0" applyNumberFormat="1" applyFont="1" applyFill="1" applyBorder="1" applyAlignment="1">
      <alignment horizontal="right"/>
    </xf>
    <xf numFmtId="5" fontId="0" fillId="0" borderId="12" xfId="42" applyNumberFormat="1" applyFont="1" applyFill="1" applyBorder="1" applyAlignment="1">
      <alignment horizontal="right"/>
    </xf>
    <xf numFmtId="5" fontId="2" fillId="0" borderId="28" xfId="42" applyNumberFormat="1" applyFont="1" applyFill="1" applyBorder="1" applyAlignment="1">
      <alignment horizontal="right"/>
    </xf>
    <xf numFmtId="5" fontId="2" fillId="0" borderId="12" xfId="42" applyNumberFormat="1" applyFont="1" applyFill="1" applyBorder="1" applyAlignment="1">
      <alignment horizontal="right"/>
    </xf>
    <xf numFmtId="10" fontId="0" fillId="0" borderId="28" xfId="64" applyNumberFormat="1" applyFont="1" applyFill="1" applyBorder="1" applyAlignment="1">
      <alignment/>
    </xf>
    <xf numFmtId="10" fontId="0" fillId="0" borderId="12" xfId="64" applyNumberFormat="1" applyFont="1" applyFill="1" applyBorder="1" applyAlignment="1">
      <alignment/>
    </xf>
    <xf numFmtId="170" fontId="0" fillId="0" borderId="28" xfId="0" applyNumberFormat="1" applyFont="1" applyFill="1" applyBorder="1" applyAlignment="1">
      <alignment/>
    </xf>
    <xf numFmtId="170" fontId="0" fillId="0" borderId="12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7" fontId="0" fillId="0" borderId="2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5" fontId="0" fillId="0" borderId="28" xfId="42" applyNumberFormat="1" applyFont="1" applyFill="1" applyBorder="1" applyAlignment="1">
      <alignment/>
    </xf>
    <xf numFmtId="5" fontId="0" fillId="0" borderId="12" xfId="42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 horizontal="right"/>
    </xf>
    <xf numFmtId="5" fontId="0" fillId="0" borderId="51" xfId="42" applyNumberFormat="1" applyFont="1" applyFill="1" applyBorder="1" applyAlignment="1">
      <alignment horizontal="right"/>
    </xf>
    <xf numFmtId="5" fontId="0" fillId="0" borderId="49" xfId="42" applyNumberFormat="1" applyFont="1" applyFill="1" applyBorder="1" applyAlignment="1">
      <alignment horizontal="right"/>
    </xf>
    <xf numFmtId="5" fontId="0" fillId="0" borderId="52" xfId="0" applyNumberFormat="1" applyFont="1" applyFill="1" applyBorder="1" applyAlignment="1">
      <alignment horizontal="right"/>
    </xf>
    <xf numFmtId="5" fontId="0" fillId="0" borderId="35" xfId="0" applyNumberFormat="1" applyFont="1" applyFill="1" applyBorder="1" applyAlignment="1">
      <alignment horizontal="right"/>
    </xf>
    <xf numFmtId="5" fontId="2" fillId="0" borderId="52" xfId="0" applyNumberFormat="1" applyFont="1" applyFill="1" applyBorder="1" applyAlignment="1">
      <alignment horizontal="right"/>
    </xf>
    <xf numFmtId="5" fontId="2" fillId="0" borderId="45" xfId="0" applyNumberFormat="1" applyFont="1" applyFill="1" applyBorder="1" applyAlignment="1">
      <alignment horizontal="right"/>
    </xf>
    <xf numFmtId="0" fontId="0" fillId="0" borderId="52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64" fontId="0" fillId="0" borderId="37" xfId="42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5" fontId="2" fillId="0" borderId="27" xfId="0" applyNumberFormat="1" applyFont="1" applyFill="1" applyBorder="1" applyAlignment="1">
      <alignment horizontal="right"/>
    </xf>
    <xf numFmtId="5" fontId="2" fillId="0" borderId="0" xfId="0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5" fontId="0" fillId="0" borderId="0" xfId="0" applyNumberFormat="1" applyFill="1" applyAlignment="1">
      <alignment/>
    </xf>
    <xf numFmtId="5" fontId="0" fillId="0" borderId="34" xfId="0" applyNumberFormat="1" applyFont="1" applyFill="1" applyBorder="1" applyAlignment="1">
      <alignment horizontal="right"/>
    </xf>
    <xf numFmtId="5" fontId="0" fillId="0" borderId="18" xfId="0" applyNumberFormat="1" applyFont="1" applyFill="1" applyBorder="1" applyAlignment="1">
      <alignment horizontal="right"/>
    </xf>
    <xf numFmtId="7" fontId="0" fillId="0" borderId="28" xfId="0" applyNumberFormat="1" applyFont="1" applyFill="1" applyBorder="1" applyAlignment="1">
      <alignment horizontal="right"/>
    </xf>
    <xf numFmtId="7" fontId="0" fillId="0" borderId="0" xfId="0" applyNumberFormat="1" applyFont="1" applyFill="1" applyBorder="1" applyAlignment="1">
      <alignment horizontal="right"/>
    </xf>
    <xf numFmtId="7" fontId="0" fillId="0" borderId="45" xfId="0" applyNumberFormat="1" applyFont="1" applyFill="1" applyBorder="1" applyAlignment="1">
      <alignment horizontal="right"/>
    </xf>
    <xf numFmtId="10" fontId="0" fillId="0" borderId="28" xfId="64" applyNumberFormat="1" applyFont="1" applyFill="1" applyBorder="1" applyAlignment="1">
      <alignment horizontal="right"/>
    </xf>
    <xf numFmtId="10" fontId="0" fillId="0" borderId="45" xfId="64" applyNumberFormat="1" applyFont="1" applyFill="1" applyBorder="1" applyAlignment="1">
      <alignment horizontal="right"/>
    </xf>
    <xf numFmtId="10" fontId="0" fillId="0" borderId="34" xfId="64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68" fontId="0" fillId="0" borderId="51" xfId="0" applyNumberFormat="1" applyFont="1" applyFill="1" applyBorder="1" applyAlignment="1">
      <alignment/>
    </xf>
    <xf numFmtId="165" fontId="0" fillId="0" borderId="27" xfId="64" applyNumberFormat="1" applyFont="1" applyFill="1" applyBorder="1" applyAlignment="1">
      <alignment/>
    </xf>
    <xf numFmtId="168" fontId="0" fillId="0" borderId="35" xfId="0" applyNumberFormat="1" applyFont="1" applyFill="1" applyBorder="1" applyAlignment="1">
      <alignment/>
    </xf>
    <xf numFmtId="165" fontId="0" fillId="0" borderId="34" xfId="64" applyNumberFormat="1" applyFont="1" applyFill="1" applyBorder="1" applyAlignment="1">
      <alignment/>
    </xf>
    <xf numFmtId="165" fontId="0" fillId="0" borderId="34" xfId="0" applyNumberFormat="1" applyFont="1" applyFill="1" applyBorder="1" applyAlignment="1">
      <alignment/>
    </xf>
    <xf numFmtId="173" fontId="2" fillId="0" borderId="19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27" xfId="0" applyNumberFormat="1" applyFont="1" applyFill="1" applyBorder="1" applyAlignment="1">
      <alignment/>
    </xf>
    <xf numFmtId="165" fontId="0" fillId="0" borderId="51" xfId="64" applyNumberFormat="1" applyFont="1" applyFill="1" applyBorder="1" applyAlignment="1">
      <alignment/>
    </xf>
    <xf numFmtId="168" fontId="0" fillId="0" borderId="28" xfId="0" applyNumberFormat="1" applyFont="1" applyFill="1" applyBorder="1" applyAlignment="1">
      <alignment/>
    </xf>
    <xf numFmtId="165" fontId="0" fillId="0" borderId="52" xfId="64" applyNumberFormat="1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168" fontId="0" fillId="0" borderId="34" xfId="0" applyNumberFormat="1" applyFont="1" applyFill="1" applyBorder="1" applyAlignment="1">
      <alignment/>
    </xf>
    <xf numFmtId="168" fontId="2" fillId="0" borderId="36" xfId="0" applyNumberFormat="1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37" xfId="0" applyFont="1" applyFill="1" applyBorder="1" applyAlignment="1">
      <alignment wrapText="1"/>
    </xf>
    <xf numFmtId="0" fontId="2" fillId="0" borderId="41" xfId="0" applyFont="1" applyFill="1" applyBorder="1" applyAlignment="1">
      <alignment/>
    </xf>
    <xf numFmtId="43" fontId="2" fillId="0" borderId="36" xfId="42" applyNumberFormat="1" applyFont="1" applyFill="1" applyBorder="1" applyAlignment="1">
      <alignment horizontal="center"/>
    </xf>
    <xf numFmtId="43" fontId="2" fillId="0" borderId="41" xfId="42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41" fontId="0" fillId="0" borderId="28" xfId="0" applyNumberFormat="1" applyFont="1" applyFill="1" applyBorder="1" applyAlignment="1">
      <alignment horizontal="right"/>
    </xf>
    <xf numFmtId="168" fontId="0" fillId="0" borderId="28" xfId="0" applyNumberFormat="1" applyFont="1" applyFill="1" applyBorder="1" applyAlignment="1">
      <alignment horizontal="right"/>
    </xf>
    <xf numFmtId="10" fontId="0" fillId="0" borderId="45" xfId="0" applyNumberFormat="1" applyFont="1" applyFill="1" applyBorder="1" applyAlignment="1">
      <alignment horizontal="right"/>
    </xf>
    <xf numFmtId="41" fontId="0" fillId="0" borderId="34" xfId="0" applyNumberFormat="1" applyFont="1" applyFill="1" applyBorder="1" applyAlignment="1">
      <alignment horizontal="right"/>
    </xf>
    <xf numFmtId="168" fontId="0" fillId="0" borderId="34" xfId="0" applyNumberFormat="1" applyFont="1" applyFill="1" applyBorder="1" applyAlignment="1">
      <alignment horizontal="right"/>
    </xf>
    <xf numFmtId="10" fontId="0" fillId="0" borderId="47" xfId="0" applyNumberFormat="1" applyFont="1" applyFill="1" applyBorder="1" applyAlignment="1">
      <alignment horizontal="right"/>
    </xf>
    <xf numFmtId="0" fontId="0" fillId="0" borderId="39" xfId="0" applyFont="1" applyFill="1" applyBorder="1" applyAlignment="1">
      <alignment/>
    </xf>
    <xf numFmtId="41" fontId="2" fillId="0" borderId="34" xfId="42" applyNumberFormat="1" applyFont="1" applyFill="1" applyBorder="1" applyAlignment="1">
      <alignment/>
    </xf>
    <xf numFmtId="10" fontId="2" fillId="0" borderId="34" xfId="42" applyNumberFormat="1" applyFont="1" applyFill="1" applyBorder="1" applyAlignment="1">
      <alignment/>
    </xf>
    <xf numFmtId="10" fontId="2" fillId="0" borderId="47" xfId="42" applyNumberFormat="1" applyFont="1" applyFill="1" applyBorder="1" applyAlignment="1">
      <alignment/>
    </xf>
    <xf numFmtId="10" fontId="5" fillId="0" borderId="26" xfId="64" applyNumberFormat="1" applyFont="1" applyFill="1" applyBorder="1" applyAlignment="1">
      <alignment/>
    </xf>
    <xf numFmtId="10" fontId="5" fillId="0" borderId="37" xfId="64" applyNumberFormat="1" applyFont="1" applyFill="1" applyBorder="1" applyAlignment="1">
      <alignment/>
    </xf>
    <xf numFmtId="10" fontId="5" fillId="0" borderId="16" xfId="64" applyNumberFormat="1" applyFont="1" applyFill="1" applyBorder="1" applyAlignment="1">
      <alignment/>
    </xf>
    <xf numFmtId="10" fontId="5" fillId="0" borderId="14" xfId="64" applyNumberFormat="1" applyFont="1" applyFill="1" applyBorder="1" applyAlignment="1">
      <alignment/>
    </xf>
    <xf numFmtId="10" fontId="5" fillId="0" borderId="0" xfId="64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1" fontId="0" fillId="0" borderId="28" xfId="0" applyNumberFormat="1" applyFont="1" applyFill="1" applyBorder="1" applyAlignment="1">
      <alignment horizontal="right"/>
    </xf>
    <xf numFmtId="168" fontId="0" fillId="0" borderId="28" xfId="0" applyNumberFormat="1" applyFont="1" applyFill="1" applyBorder="1" applyAlignment="1">
      <alignment horizontal="right"/>
    </xf>
    <xf numFmtId="10" fontId="0" fillId="0" borderId="45" xfId="0" applyNumberFormat="1" applyFont="1" applyFill="1" applyBorder="1" applyAlignment="1">
      <alignment horizontal="right"/>
    </xf>
    <xf numFmtId="41" fontId="0" fillId="0" borderId="34" xfId="0" applyNumberFormat="1" applyFont="1" applyFill="1" applyBorder="1" applyAlignment="1">
      <alignment horizontal="right"/>
    </xf>
    <xf numFmtId="168" fontId="0" fillId="0" borderId="34" xfId="0" applyNumberFormat="1" applyFont="1" applyFill="1" applyBorder="1" applyAlignment="1">
      <alignment horizontal="right"/>
    </xf>
    <xf numFmtId="10" fontId="0" fillId="0" borderId="4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3" fontId="2" fillId="0" borderId="36" xfId="42" applyFont="1" applyFill="1" applyBorder="1" applyAlignment="1">
      <alignment horizontal="center"/>
    </xf>
    <xf numFmtId="43" fontId="2" fillId="0" borderId="41" xfId="42" applyFont="1" applyFill="1" applyBorder="1" applyAlignment="1">
      <alignment horizontal="center"/>
    </xf>
    <xf numFmtId="10" fontId="0" fillId="0" borderId="27" xfId="0" applyNumberFormat="1" applyFont="1" applyFill="1" applyBorder="1" applyAlignment="1">
      <alignment horizontal="right"/>
    </xf>
    <xf numFmtId="10" fontId="0" fillId="0" borderId="12" xfId="0" applyNumberFormat="1" applyFont="1" applyFill="1" applyBorder="1" applyAlignment="1">
      <alignment horizontal="right"/>
    </xf>
    <xf numFmtId="10" fontId="0" fillId="0" borderId="28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10" fontId="0" fillId="0" borderId="1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0" fontId="4" fillId="0" borderId="0" xfId="64" applyNumberFormat="1" applyFont="1" applyFill="1" applyBorder="1" applyAlignment="1">
      <alignment/>
    </xf>
    <xf numFmtId="10" fontId="4" fillId="0" borderId="12" xfId="64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0" fontId="4" fillId="0" borderId="16" xfId="64" applyNumberFormat="1" applyFont="1" applyFill="1" applyBorder="1" applyAlignment="1">
      <alignment/>
    </xf>
    <xf numFmtId="10" fontId="4" fillId="0" borderId="14" xfId="64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0" fontId="0" fillId="0" borderId="49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68" fontId="0" fillId="0" borderId="52" xfId="0" applyNumberFormat="1" applyFont="1" applyFill="1" applyBorder="1" applyAlignment="1">
      <alignment horizontal="right"/>
    </xf>
    <xf numFmtId="168" fontId="0" fillId="0" borderId="35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6" fillId="0" borderId="16" xfId="53" applyFill="1" applyBorder="1" applyAlignment="1" applyProtection="1">
      <alignment horizontal="left"/>
      <protection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14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48</xdr:row>
      <xdr:rowOff>0</xdr:rowOff>
    </xdr:from>
    <xdr:to>
      <xdr:col>8</xdr:col>
      <xdr:colOff>419100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8048625" y="778192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37</xdr:row>
      <xdr:rowOff>0</xdr:rowOff>
    </xdr:from>
    <xdr:to>
      <xdr:col>8</xdr:col>
      <xdr:colOff>419100</xdr:colOff>
      <xdr:row>37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8048625" y="60007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8048625" y="63246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165</xdr:row>
      <xdr:rowOff>0</xdr:rowOff>
    </xdr:from>
    <xdr:to>
      <xdr:col>11</xdr:col>
      <xdr:colOff>419100</xdr:colOff>
      <xdr:row>165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11877675" y="266128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165</xdr:row>
      <xdr:rowOff>0</xdr:rowOff>
    </xdr:from>
    <xdr:to>
      <xdr:col>11</xdr:col>
      <xdr:colOff>419100</xdr:colOff>
      <xdr:row>165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11877675" y="266128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148</xdr:row>
      <xdr:rowOff>0</xdr:rowOff>
    </xdr:from>
    <xdr:to>
      <xdr:col>15</xdr:col>
      <xdr:colOff>419100</xdr:colOff>
      <xdr:row>148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5059025" y="238791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showGridLines="0" tabSelected="1" zoomScale="85" zoomScaleNormal="85" zoomScalePageLayoutView="0" workbookViewId="0" topLeftCell="A1">
      <selection activeCell="I34" sqref="I34"/>
    </sheetView>
  </sheetViews>
  <sheetFormatPr defaultColWidth="9.140625" defaultRowHeight="12.75"/>
  <cols>
    <col min="1" max="1" width="2.8515625" style="47" customWidth="1"/>
    <col min="2" max="2" width="23.8515625" style="47" customWidth="1"/>
    <col min="3" max="3" width="19.140625" style="47" customWidth="1"/>
    <col min="4" max="4" width="15.57421875" style="47" bestFit="1" customWidth="1"/>
    <col min="5" max="5" width="8.421875" style="47" bestFit="1" customWidth="1"/>
    <col min="6" max="6" width="17.140625" style="47" bestFit="1" customWidth="1"/>
    <col min="7" max="7" width="15.8515625" style="47" bestFit="1" customWidth="1"/>
    <col min="8" max="8" width="17.28125" style="47" bestFit="1" customWidth="1"/>
    <col min="9" max="9" width="15.7109375" style="47" bestFit="1" customWidth="1"/>
    <col min="10" max="10" width="23.421875" style="47" customWidth="1"/>
    <col min="11" max="11" width="18.28125" style="47" bestFit="1" customWidth="1"/>
    <col min="12" max="12" width="15.140625" style="47" bestFit="1" customWidth="1"/>
    <col min="13" max="13" width="14.7109375" style="47" customWidth="1"/>
    <col min="14" max="14" width="10.421875" style="47" bestFit="1" customWidth="1"/>
    <col min="15" max="15" width="7.421875" style="47" bestFit="1" customWidth="1"/>
    <col min="16" max="20" width="15.8515625" style="47" customWidth="1"/>
    <col min="21" max="16384" width="9.140625" style="47" customWidth="1"/>
  </cols>
  <sheetData>
    <row r="1" spans="1:8" ht="15.75">
      <c r="A1" s="202" t="s">
        <v>144</v>
      </c>
      <c r="H1" s="203"/>
    </row>
    <row r="2" ht="15.75">
      <c r="A2" s="202" t="s">
        <v>41</v>
      </c>
    </row>
    <row r="3" ht="13.5" thickBot="1"/>
    <row r="4" spans="2:10" ht="12.75">
      <c r="B4" s="384" t="s">
        <v>0</v>
      </c>
      <c r="C4" s="385"/>
      <c r="D4" s="370" t="s">
        <v>97</v>
      </c>
      <c r="E4" s="370"/>
      <c r="F4" s="370"/>
      <c r="G4" s="371"/>
      <c r="I4" s="368"/>
      <c r="J4" s="368"/>
    </row>
    <row r="5" spans="2:13" ht="12.75">
      <c r="B5" s="380" t="s">
        <v>1</v>
      </c>
      <c r="C5" s="381"/>
      <c r="D5" s="360" t="s">
        <v>255</v>
      </c>
      <c r="E5" s="360"/>
      <c r="F5" s="360"/>
      <c r="G5" s="361"/>
      <c r="I5" s="368"/>
      <c r="J5" s="368"/>
      <c r="L5" s="358"/>
      <c r="M5" s="358"/>
    </row>
    <row r="6" spans="2:13" ht="12.75">
      <c r="B6" s="380" t="s">
        <v>2</v>
      </c>
      <c r="C6" s="381"/>
      <c r="D6" s="362">
        <v>42004</v>
      </c>
      <c r="E6" s="360"/>
      <c r="F6" s="360"/>
      <c r="G6" s="361"/>
      <c r="I6" s="368"/>
      <c r="J6" s="368"/>
      <c r="L6" s="358"/>
      <c r="M6" s="358"/>
    </row>
    <row r="7" spans="2:13" ht="12.75">
      <c r="B7" s="380" t="s">
        <v>5</v>
      </c>
      <c r="C7" s="381"/>
      <c r="D7" s="359" t="s">
        <v>328</v>
      </c>
      <c r="E7" s="360"/>
      <c r="F7" s="360"/>
      <c r="G7" s="361"/>
      <c r="L7" s="358"/>
      <c r="M7" s="358"/>
    </row>
    <row r="8" spans="2:7" ht="12.75">
      <c r="B8" s="204" t="s">
        <v>77</v>
      </c>
      <c r="C8" s="205"/>
      <c r="D8" s="206" t="s">
        <v>186</v>
      </c>
      <c r="E8" s="123"/>
      <c r="F8" s="123"/>
      <c r="G8" s="207"/>
    </row>
    <row r="9" spans="2:7" ht="13.5" thickBot="1">
      <c r="B9" s="382" t="s">
        <v>3</v>
      </c>
      <c r="C9" s="383"/>
      <c r="D9" s="365" t="s">
        <v>136</v>
      </c>
      <c r="E9" s="366"/>
      <c r="F9" s="366"/>
      <c r="G9" s="367"/>
    </row>
    <row r="10" spans="2:3" ht="12.75">
      <c r="B10" s="49"/>
      <c r="C10" s="49"/>
    </row>
    <row r="11" ht="13.5" thickBot="1"/>
    <row r="12" spans="1:13" ht="15.75">
      <c r="A12" s="131" t="s">
        <v>143</v>
      </c>
      <c r="B12" s="208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</row>
    <row r="13" spans="1:13" ht="6.75" customHeight="1">
      <c r="A13" s="51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105"/>
    </row>
    <row r="14" spans="1:13" ht="12.75">
      <c r="A14" s="209"/>
      <c r="B14" s="178" t="s">
        <v>4</v>
      </c>
      <c r="C14" s="178" t="s">
        <v>6</v>
      </c>
      <c r="D14" s="178" t="s">
        <v>139</v>
      </c>
      <c r="E14" s="210" t="s">
        <v>53</v>
      </c>
      <c r="F14" s="178" t="s">
        <v>10</v>
      </c>
      <c r="G14" s="178" t="s">
        <v>7</v>
      </c>
      <c r="H14" s="178" t="s">
        <v>318</v>
      </c>
      <c r="I14" s="178" t="s">
        <v>8</v>
      </c>
      <c r="J14" s="178" t="s">
        <v>9</v>
      </c>
      <c r="K14" s="178" t="s">
        <v>83</v>
      </c>
      <c r="L14" s="178" t="s">
        <v>11</v>
      </c>
      <c r="M14" s="178" t="s">
        <v>270</v>
      </c>
    </row>
    <row r="15" spans="1:13" ht="12.75">
      <c r="A15" s="51"/>
      <c r="B15" s="111" t="s">
        <v>255</v>
      </c>
      <c r="C15" s="211" t="s">
        <v>269</v>
      </c>
      <c r="D15" s="211" t="s">
        <v>138</v>
      </c>
      <c r="E15" s="212">
        <v>0.03</v>
      </c>
      <c r="F15" s="56">
        <v>500000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213">
        <v>0</v>
      </c>
      <c r="M15" s="214">
        <v>41623</v>
      </c>
    </row>
    <row r="16" spans="1:13" ht="12.75">
      <c r="A16" s="51"/>
      <c r="B16" s="215" t="s">
        <v>255</v>
      </c>
      <c r="C16" s="216" t="s">
        <v>256</v>
      </c>
      <c r="D16" s="216" t="s">
        <v>138</v>
      </c>
      <c r="E16" s="217">
        <v>0.04</v>
      </c>
      <c r="F16" s="57">
        <v>500000</v>
      </c>
      <c r="G16" s="57">
        <v>500000</v>
      </c>
      <c r="H16" s="57">
        <v>944.4444444444443</v>
      </c>
      <c r="I16" s="57">
        <v>500000</v>
      </c>
      <c r="J16" s="57">
        <v>0</v>
      </c>
      <c r="K16" s="57">
        <v>0</v>
      </c>
      <c r="L16" s="218">
        <v>0</v>
      </c>
      <c r="M16" s="219">
        <v>41988</v>
      </c>
    </row>
    <row r="17" spans="1:13" ht="12.75">
      <c r="A17" s="51"/>
      <c r="B17" s="215" t="s">
        <v>255</v>
      </c>
      <c r="C17" s="216" t="s">
        <v>257</v>
      </c>
      <c r="D17" s="216" t="s">
        <v>138</v>
      </c>
      <c r="E17" s="217">
        <v>0.03</v>
      </c>
      <c r="F17" s="57">
        <v>1000000</v>
      </c>
      <c r="G17" s="57">
        <v>1000000</v>
      </c>
      <c r="H17" s="57">
        <v>1416.6666666666665</v>
      </c>
      <c r="I17" s="57">
        <v>0</v>
      </c>
      <c r="J17" s="57">
        <v>1000000</v>
      </c>
      <c r="K17" s="57">
        <v>1000000</v>
      </c>
      <c r="L17" s="218">
        <v>0.09765625</v>
      </c>
      <c r="M17" s="214">
        <v>42353</v>
      </c>
    </row>
    <row r="18" spans="1:13" ht="12.75">
      <c r="A18" s="51"/>
      <c r="B18" s="215" t="s">
        <v>255</v>
      </c>
      <c r="C18" s="216" t="s">
        <v>258</v>
      </c>
      <c r="D18" s="216" t="s">
        <v>138</v>
      </c>
      <c r="E18" s="217">
        <v>0.05</v>
      </c>
      <c r="F18" s="57">
        <v>1000000</v>
      </c>
      <c r="G18" s="57">
        <v>1000000</v>
      </c>
      <c r="H18" s="57">
        <v>2361.111111111111</v>
      </c>
      <c r="I18" s="57">
        <v>0</v>
      </c>
      <c r="J18" s="57">
        <v>1000000</v>
      </c>
      <c r="K18" s="57">
        <v>1000000</v>
      </c>
      <c r="L18" s="218">
        <v>0.09765625</v>
      </c>
      <c r="M18" s="214">
        <v>42719</v>
      </c>
    </row>
    <row r="19" spans="1:13" ht="12.75">
      <c r="A19" s="51"/>
      <c r="B19" s="215" t="s">
        <v>255</v>
      </c>
      <c r="C19" s="216" t="s">
        <v>259</v>
      </c>
      <c r="D19" s="216" t="s">
        <v>138</v>
      </c>
      <c r="E19" s="217">
        <v>0.04</v>
      </c>
      <c r="F19" s="57">
        <v>1400000</v>
      </c>
      <c r="G19" s="57">
        <v>1400000</v>
      </c>
      <c r="H19" s="57">
        <v>2644.4444444444443</v>
      </c>
      <c r="I19" s="57">
        <v>0</v>
      </c>
      <c r="J19" s="57">
        <v>1400000</v>
      </c>
      <c r="K19" s="57">
        <v>1400000</v>
      </c>
      <c r="L19" s="218">
        <v>0.13671875</v>
      </c>
      <c r="M19" s="214">
        <v>43084</v>
      </c>
    </row>
    <row r="20" spans="1:13" ht="12.75">
      <c r="A20" s="51"/>
      <c r="B20" s="215" t="s">
        <v>255</v>
      </c>
      <c r="C20" s="216" t="s">
        <v>260</v>
      </c>
      <c r="D20" s="216" t="s">
        <v>138</v>
      </c>
      <c r="E20" s="217">
        <v>0.05</v>
      </c>
      <c r="F20" s="57">
        <v>1500000</v>
      </c>
      <c r="G20" s="57">
        <v>1500000</v>
      </c>
      <c r="H20" s="57">
        <v>3541.6666666666665</v>
      </c>
      <c r="I20" s="57">
        <v>0</v>
      </c>
      <c r="J20" s="57">
        <v>1500000</v>
      </c>
      <c r="K20" s="57">
        <v>1500000</v>
      </c>
      <c r="L20" s="218">
        <v>0.146484375</v>
      </c>
      <c r="M20" s="214">
        <v>43449</v>
      </c>
    </row>
    <row r="21" spans="1:13" ht="12.75">
      <c r="A21" s="51"/>
      <c r="B21" s="215" t="s">
        <v>255</v>
      </c>
      <c r="C21" s="216" t="s">
        <v>261</v>
      </c>
      <c r="D21" s="216" t="s">
        <v>138</v>
      </c>
      <c r="E21" s="217">
        <v>0.04</v>
      </c>
      <c r="F21" s="57">
        <v>1500000</v>
      </c>
      <c r="G21" s="57">
        <v>1500000</v>
      </c>
      <c r="H21" s="57">
        <v>2833.333333333333</v>
      </c>
      <c r="I21" s="57">
        <v>0</v>
      </c>
      <c r="J21" s="57">
        <v>1500000</v>
      </c>
      <c r="K21" s="57">
        <v>1500000</v>
      </c>
      <c r="L21" s="218">
        <v>0.146484375</v>
      </c>
      <c r="M21" s="214">
        <v>43814</v>
      </c>
    </row>
    <row r="22" spans="1:13" ht="12.75">
      <c r="A22" s="51"/>
      <c r="B22" s="215" t="s">
        <v>255</v>
      </c>
      <c r="C22" s="216" t="s">
        <v>262</v>
      </c>
      <c r="D22" s="216" t="s">
        <v>138</v>
      </c>
      <c r="E22" s="217">
        <v>0.0425</v>
      </c>
      <c r="F22" s="57">
        <v>1500000</v>
      </c>
      <c r="G22" s="57">
        <v>1500000</v>
      </c>
      <c r="H22" s="57">
        <v>3010.4166666666665</v>
      </c>
      <c r="I22" s="57">
        <v>0</v>
      </c>
      <c r="J22" s="57">
        <v>1500000</v>
      </c>
      <c r="K22" s="57">
        <v>1500000</v>
      </c>
      <c r="L22" s="218">
        <v>0.146484375</v>
      </c>
      <c r="M22" s="214">
        <v>44180</v>
      </c>
    </row>
    <row r="23" spans="1:13" ht="12.75">
      <c r="A23" s="51"/>
      <c r="B23" s="215" t="s">
        <v>255</v>
      </c>
      <c r="C23" s="216" t="s">
        <v>263</v>
      </c>
      <c r="D23" s="216" t="s">
        <v>138</v>
      </c>
      <c r="E23" s="217">
        <v>0.0425</v>
      </c>
      <c r="F23" s="57">
        <v>1100000</v>
      </c>
      <c r="G23" s="57">
        <v>1100000</v>
      </c>
      <c r="H23" s="57">
        <v>2207.638888888889</v>
      </c>
      <c r="I23" s="57">
        <v>0</v>
      </c>
      <c r="J23" s="57">
        <v>1100000</v>
      </c>
      <c r="K23" s="57">
        <v>1100000</v>
      </c>
      <c r="L23" s="218">
        <v>0.107421875</v>
      </c>
      <c r="M23" s="214">
        <v>44545</v>
      </c>
    </row>
    <row r="24" spans="1:13" ht="12.75">
      <c r="A24" s="51"/>
      <c r="B24" s="215" t="s">
        <v>255</v>
      </c>
      <c r="C24" s="216" t="s">
        <v>264</v>
      </c>
      <c r="D24" s="216" t="s">
        <v>138</v>
      </c>
      <c r="E24" s="217">
        <v>0.045</v>
      </c>
      <c r="F24" s="57">
        <v>1100000</v>
      </c>
      <c r="G24" s="57">
        <v>1100000</v>
      </c>
      <c r="H24" s="57">
        <v>2337.5</v>
      </c>
      <c r="I24" s="57">
        <v>0</v>
      </c>
      <c r="J24" s="57">
        <v>1100000</v>
      </c>
      <c r="K24" s="57">
        <v>1100000</v>
      </c>
      <c r="L24" s="218">
        <v>0.107421875</v>
      </c>
      <c r="M24" s="214">
        <v>44910</v>
      </c>
    </row>
    <row r="25" spans="1:13" ht="12.75">
      <c r="A25" s="51"/>
      <c r="B25" s="215" t="s">
        <v>255</v>
      </c>
      <c r="C25" s="216" t="s">
        <v>265</v>
      </c>
      <c r="D25" s="216" t="s">
        <v>138</v>
      </c>
      <c r="E25" s="217">
        <v>0.0475</v>
      </c>
      <c r="F25" s="57">
        <v>600000</v>
      </c>
      <c r="G25" s="57">
        <v>290000</v>
      </c>
      <c r="H25" s="57">
        <v>314.02777777777777</v>
      </c>
      <c r="I25" s="57">
        <v>150000</v>
      </c>
      <c r="J25" s="57">
        <v>140000</v>
      </c>
      <c r="K25" s="57">
        <v>140000</v>
      </c>
      <c r="L25" s="218">
        <v>0.013671875</v>
      </c>
      <c r="M25" s="214">
        <v>45275</v>
      </c>
    </row>
    <row r="26" spans="1:13" ht="12.75">
      <c r="A26" s="51"/>
      <c r="B26" s="215" t="s">
        <v>255</v>
      </c>
      <c r="C26" s="216" t="s">
        <v>266</v>
      </c>
      <c r="D26" s="216" t="s">
        <v>138</v>
      </c>
      <c r="E26" s="217">
        <v>0.0475</v>
      </c>
      <c r="F26" s="57">
        <v>500000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218">
        <v>0</v>
      </c>
      <c r="M26" s="214">
        <v>45641</v>
      </c>
    </row>
    <row r="27" spans="1:13" ht="12.75">
      <c r="A27" s="51"/>
      <c r="B27" s="215" t="s">
        <v>255</v>
      </c>
      <c r="C27" s="216" t="s">
        <v>267</v>
      </c>
      <c r="D27" s="216" t="s">
        <v>138</v>
      </c>
      <c r="E27" s="217">
        <v>0.05</v>
      </c>
      <c r="F27" s="57">
        <v>500000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218">
        <v>0</v>
      </c>
      <c r="M27" s="214">
        <v>46006</v>
      </c>
    </row>
    <row r="28" spans="1:13" ht="12.75">
      <c r="A28" s="51"/>
      <c r="B28" s="215" t="s">
        <v>255</v>
      </c>
      <c r="C28" s="216" t="s">
        <v>268</v>
      </c>
      <c r="D28" s="216" t="s">
        <v>138</v>
      </c>
      <c r="E28" s="217">
        <v>0.045</v>
      </c>
      <c r="F28" s="57">
        <v>2300000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218">
        <v>0</v>
      </c>
      <c r="M28" s="214">
        <v>46736</v>
      </c>
    </row>
    <row r="29" spans="1:13" ht="12.75">
      <c r="A29" s="171"/>
      <c r="B29" s="179"/>
      <c r="C29" s="220"/>
      <c r="D29" s="220"/>
      <c r="E29" s="221"/>
      <c r="F29" s="90"/>
      <c r="G29" s="90"/>
      <c r="H29" s="90"/>
      <c r="I29" s="90"/>
      <c r="J29" s="90"/>
      <c r="K29" s="90"/>
      <c r="L29" s="222"/>
      <c r="M29" s="223"/>
    </row>
    <row r="30" spans="1:13" ht="12.75">
      <c r="A30" s="171"/>
      <c r="B30" s="24" t="s">
        <v>40</v>
      </c>
      <c r="C30" s="224"/>
      <c r="D30" s="179"/>
      <c r="E30" s="225"/>
      <c r="F30" s="88">
        <v>15000000</v>
      </c>
      <c r="G30" s="88">
        <v>10890000</v>
      </c>
      <c r="H30" s="88">
        <v>21611.25</v>
      </c>
      <c r="I30" s="88">
        <v>650000</v>
      </c>
      <c r="J30" s="89">
        <v>10240000</v>
      </c>
      <c r="K30" s="88">
        <v>10240000</v>
      </c>
      <c r="L30" s="226">
        <v>1</v>
      </c>
      <c r="M30" s="227"/>
    </row>
    <row r="31" spans="1:14" s="231" customFormat="1" ht="11.25">
      <c r="A31" s="228" t="s">
        <v>12</v>
      </c>
      <c r="B31" s="52"/>
      <c r="C31" s="52"/>
      <c r="D31" s="14"/>
      <c r="E31" s="52"/>
      <c r="F31" s="52"/>
      <c r="G31" s="229"/>
      <c r="H31" s="229"/>
      <c r="I31" s="229"/>
      <c r="J31" s="229"/>
      <c r="K31" s="14"/>
      <c r="L31" s="52"/>
      <c r="M31" s="230"/>
      <c r="N31" s="14"/>
    </row>
    <row r="32" spans="1:14" s="231" customFormat="1" ht="12" thickBot="1">
      <c r="A32" s="232" t="s">
        <v>13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233"/>
      <c r="N32" s="14"/>
    </row>
    <row r="33" ht="13.5" thickBot="1">
      <c r="N33" s="49"/>
    </row>
    <row r="34" spans="1:14" ht="15.75">
      <c r="A34" s="131" t="s">
        <v>14</v>
      </c>
      <c r="B34" s="208"/>
      <c r="C34" s="103"/>
      <c r="D34" s="103"/>
      <c r="E34" s="103"/>
      <c r="F34" s="103"/>
      <c r="G34" s="103"/>
      <c r="H34" s="104"/>
      <c r="J34" s="41"/>
      <c r="K34" s="41"/>
      <c r="L34" s="41"/>
      <c r="M34" s="41"/>
      <c r="N34" s="41"/>
    </row>
    <row r="35" spans="1:14" ht="6.75" customHeight="1">
      <c r="A35" s="51"/>
      <c r="B35" s="49"/>
      <c r="C35" s="49"/>
      <c r="D35" s="49"/>
      <c r="E35" s="49"/>
      <c r="F35" s="49"/>
      <c r="G35" s="49"/>
      <c r="H35" s="105"/>
      <c r="J35" s="41"/>
      <c r="K35" s="41"/>
      <c r="L35" s="41"/>
      <c r="M35" s="41"/>
      <c r="N35" s="41"/>
    </row>
    <row r="36" spans="1:14" s="236" customFormat="1" ht="12.75">
      <c r="A36" s="133"/>
      <c r="B36" s="234"/>
      <c r="C36" s="234"/>
      <c r="D36" s="234"/>
      <c r="E36" s="234"/>
      <c r="F36" s="234" t="s">
        <v>16</v>
      </c>
      <c r="G36" s="235" t="s">
        <v>18</v>
      </c>
      <c r="H36" s="135" t="s">
        <v>17</v>
      </c>
      <c r="I36" s="47"/>
      <c r="J36" s="41"/>
      <c r="K36" s="41"/>
      <c r="L36" s="41"/>
      <c r="M36" s="41"/>
      <c r="N36" s="41"/>
    </row>
    <row r="37" spans="1:14" ht="12.75">
      <c r="A37" s="173"/>
      <c r="B37" s="237" t="s">
        <v>15</v>
      </c>
      <c r="C37" s="237"/>
      <c r="D37" s="237"/>
      <c r="E37" s="237"/>
      <c r="F37" s="238">
        <v>11461034.160000002</v>
      </c>
      <c r="G37" s="238">
        <v>-275165.9200000018</v>
      </c>
      <c r="H37" s="239">
        <v>11185868.24</v>
      </c>
      <c r="I37" s="92"/>
      <c r="J37" s="41"/>
      <c r="K37" s="41"/>
      <c r="L37" s="41"/>
      <c r="M37" s="41"/>
      <c r="N37" s="41"/>
    </row>
    <row r="38" spans="1:14" ht="12.75">
      <c r="A38" s="51"/>
      <c r="B38" s="49" t="s">
        <v>19</v>
      </c>
      <c r="C38" s="49"/>
      <c r="D38" s="49"/>
      <c r="E38" s="49"/>
      <c r="F38" s="240">
        <v>394617.63999999966</v>
      </c>
      <c r="G38" s="241">
        <v>-9373.099999999453</v>
      </c>
      <c r="H38" s="242">
        <v>385244.5400000002</v>
      </c>
      <c r="I38" s="92"/>
      <c r="J38" s="41"/>
      <c r="K38" s="41"/>
      <c r="L38" s="41"/>
      <c r="M38" s="41"/>
      <c r="N38" s="41"/>
    </row>
    <row r="39" spans="1:14" ht="12.75">
      <c r="A39" s="51"/>
      <c r="B39" s="23" t="s">
        <v>20</v>
      </c>
      <c r="C39" s="23"/>
      <c r="D39" s="23"/>
      <c r="E39" s="23"/>
      <c r="F39" s="240">
        <v>11855651.8</v>
      </c>
      <c r="G39" s="241">
        <v>-284539.01999999955</v>
      </c>
      <c r="H39" s="242">
        <v>11571112.780000001</v>
      </c>
      <c r="J39" s="41"/>
      <c r="K39" s="41"/>
      <c r="L39" s="41"/>
      <c r="M39" s="41"/>
      <c r="N39" s="41"/>
    </row>
    <row r="40" spans="1:14" ht="12.75">
      <c r="A40" s="51"/>
      <c r="B40" s="49" t="s">
        <v>21</v>
      </c>
      <c r="C40" s="49"/>
      <c r="D40" s="49"/>
      <c r="E40" s="49"/>
      <c r="F40" s="240">
        <v>3566739.77</v>
      </c>
      <c r="G40" s="241">
        <v>-380717.1700000004</v>
      </c>
      <c r="H40" s="242">
        <v>3186022.5999999996</v>
      </c>
      <c r="I40" s="58"/>
      <c r="J40" s="41"/>
      <c r="K40" s="41"/>
      <c r="L40" s="41"/>
      <c r="M40" s="41"/>
      <c r="N40" s="41"/>
    </row>
    <row r="41" spans="1:14" s="236" customFormat="1" ht="12.75">
      <c r="A41" s="43"/>
      <c r="B41" s="23" t="s">
        <v>22</v>
      </c>
      <c r="C41" s="23"/>
      <c r="D41" s="23"/>
      <c r="E41" s="23"/>
      <c r="F41" s="243">
        <v>15422391.57</v>
      </c>
      <c r="G41" s="243">
        <v>-665256.19</v>
      </c>
      <c r="H41" s="244">
        <v>14757135.38</v>
      </c>
      <c r="I41" s="93"/>
      <c r="J41" s="41"/>
      <c r="K41" s="41"/>
      <c r="L41" s="41"/>
      <c r="M41" s="41"/>
      <c r="N41" s="41"/>
    </row>
    <row r="42" spans="1:14" ht="12.75">
      <c r="A42" s="51"/>
      <c r="B42" s="49"/>
      <c r="C42" s="49"/>
      <c r="D42" s="49"/>
      <c r="E42" s="49"/>
      <c r="F42" s="215"/>
      <c r="G42" s="215"/>
      <c r="H42" s="105"/>
      <c r="J42" s="41"/>
      <c r="K42" s="41"/>
      <c r="L42" s="41"/>
      <c r="M42" s="41"/>
      <c r="N42" s="41"/>
    </row>
    <row r="43" spans="1:14" ht="12.75">
      <c r="A43" s="51"/>
      <c r="B43" s="49" t="s">
        <v>24</v>
      </c>
      <c r="C43" s="49"/>
      <c r="D43" s="49"/>
      <c r="E43" s="49"/>
      <c r="F43" s="245">
        <v>0.08223039661425233</v>
      </c>
      <c r="G43" s="215"/>
      <c r="H43" s="246">
        <v>0.08218815943585815</v>
      </c>
      <c r="J43" s="41"/>
      <c r="K43" s="41"/>
      <c r="L43" s="41"/>
      <c r="M43" s="41"/>
      <c r="N43" s="41"/>
    </row>
    <row r="44" spans="1:14" ht="12.75">
      <c r="A44" s="51"/>
      <c r="B44" s="49" t="s">
        <v>23</v>
      </c>
      <c r="C44" s="49"/>
      <c r="D44" s="49"/>
      <c r="E44" s="49"/>
      <c r="F44" s="247">
        <v>144.83054777329352</v>
      </c>
      <c r="G44" s="215"/>
      <c r="H44" s="248">
        <v>142.88941580092197</v>
      </c>
      <c r="J44" s="41"/>
      <c r="K44" s="41"/>
      <c r="L44" s="41"/>
      <c r="M44" s="41"/>
      <c r="N44" s="41"/>
    </row>
    <row r="45" spans="1:14" ht="12.75">
      <c r="A45" s="51"/>
      <c r="B45" s="49" t="s">
        <v>25</v>
      </c>
      <c r="C45" s="49"/>
      <c r="D45" s="49"/>
      <c r="E45" s="49"/>
      <c r="F45" s="249">
        <v>1255</v>
      </c>
      <c r="G45" s="250">
        <v>-23</v>
      </c>
      <c r="H45" s="251">
        <v>1232</v>
      </c>
      <c r="J45" s="41"/>
      <c r="K45" s="41"/>
      <c r="L45" s="41"/>
      <c r="M45" s="41"/>
      <c r="N45" s="41"/>
    </row>
    <row r="46" spans="1:14" ht="12.75">
      <c r="A46" s="51"/>
      <c r="B46" s="49" t="s">
        <v>26</v>
      </c>
      <c r="C46" s="49"/>
      <c r="D46" s="49"/>
      <c r="E46" s="49"/>
      <c r="F46" s="249">
        <v>1110</v>
      </c>
      <c r="G46" s="250">
        <v>-17</v>
      </c>
      <c r="H46" s="251">
        <v>1093</v>
      </c>
      <c r="J46" s="41"/>
      <c r="K46" s="41"/>
      <c r="L46" s="41"/>
      <c r="M46" s="41"/>
      <c r="N46" s="41"/>
    </row>
    <row r="47" spans="1:14" ht="12.75">
      <c r="A47" s="51"/>
      <c r="B47" s="49" t="s">
        <v>52</v>
      </c>
      <c r="C47" s="49"/>
      <c r="D47" s="49"/>
      <c r="E47" s="49"/>
      <c r="F47" s="252">
        <v>10325.256000000001</v>
      </c>
      <c r="G47" s="241">
        <v>-91.15879963403495</v>
      </c>
      <c r="H47" s="253">
        <v>10234.097200365966</v>
      </c>
      <c r="J47" s="41"/>
      <c r="K47" s="41"/>
      <c r="L47" s="41"/>
      <c r="M47" s="41"/>
      <c r="N47" s="41"/>
    </row>
    <row r="48" spans="1:14" ht="12.75">
      <c r="A48" s="171"/>
      <c r="B48" s="50" t="s">
        <v>286</v>
      </c>
      <c r="C48" s="50"/>
      <c r="D48" s="50"/>
      <c r="E48" s="50"/>
      <c r="F48" s="254">
        <v>764.5178907600017</v>
      </c>
      <c r="G48" s="179"/>
      <c r="H48" s="255">
        <v>764.538333639046</v>
      </c>
      <c r="J48" s="41"/>
      <c r="K48" s="41"/>
      <c r="L48" s="41"/>
      <c r="M48" s="41"/>
      <c r="N48" s="41"/>
    </row>
    <row r="49" spans="1:14" s="231" customFormat="1" ht="12.75">
      <c r="A49" s="228" t="s">
        <v>12</v>
      </c>
      <c r="B49" s="52"/>
      <c r="C49" s="52"/>
      <c r="D49" s="52"/>
      <c r="E49" s="52"/>
      <c r="F49" s="52"/>
      <c r="G49" s="14"/>
      <c r="H49" s="230"/>
      <c r="J49" s="41"/>
      <c r="K49" s="41"/>
      <c r="L49" s="41"/>
      <c r="M49" s="41"/>
      <c r="N49" s="41"/>
    </row>
    <row r="50" spans="1:14" s="231" customFormat="1" ht="13.5" thickBot="1">
      <c r="A50" s="232" t="s">
        <v>13</v>
      </c>
      <c r="B50" s="53"/>
      <c r="C50" s="53"/>
      <c r="D50" s="53"/>
      <c r="E50" s="53"/>
      <c r="F50" s="53"/>
      <c r="G50" s="53"/>
      <c r="H50" s="233"/>
      <c r="J50" s="41"/>
      <c r="K50" s="41"/>
      <c r="L50" s="41"/>
      <c r="M50" s="41"/>
      <c r="N50" s="41"/>
    </row>
    <row r="51" spans="10:14" ht="13.5" thickBot="1">
      <c r="J51" s="41"/>
      <c r="K51" s="41"/>
      <c r="L51" s="41"/>
      <c r="M51" s="41"/>
      <c r="N51" s="41"/>
    </row>
    <row r="52" spans="1:8" ht="15.75">
      <c r="A52" s="131" t="s">
        <v>27</v>
      </c>
      <c r="B52" s="103"/>
      <c r="C52" s="103"/>
      <c r="D52" s="103"/>
      <c r="E52" s="103"/>
      <c r="F52" s="103"/>
      <c r="G52" s="103"/>
      <c r="H52" s="104"/>
    </row>
    <row r="53" spans="1:8" ht="6.75" customHeight="1">
      <c r="A53" s="51"/>
      <c r="B53" s="49"/>
      <c r="C53" s="49"/>
      <c r="D53" s="49"/>
      <c r="E53" s="49"/>
      <c r="F53" s="49"/>
      <c r="G53" s="49"/>
      <c r="H53" s="105"/>
    </row>
    <row r="54" spans="1:14" s="236" customFormat="1" ht="12.75">
      <c r="A54" s="133"/>
      <c r="B54" s="234"/>
      <c r="C54" s="234"/>
      <c r="D54" s="234"/>
      <c r="E54" s="234"/>
      <c r="F54" s="178" t="s">
        <v>16</v>
      </c>
      <c r="G54" s="178" t="s">
        <v>18</v>
      </c>
      <c r="H54" s="135" t="s">
        <v>17</v>
      </c>
      <c r="J54" s="47"/>
      <c r="K54" s="47"/>
      <c r="L54" s="47"/>
      <c r="M54" s="47"/>
      <c r="N54" s="47"/>
    </row>
    <row r="55" spans="1:14" ht="12.75">
      <c r="A55" s="51"/>
      <c r="B55" s="49" t="s">
        <v>171</v>
      </c>
      <c r="C55" s="49"/>
      <c r="D55" s="49"/>
      <c r="E55" s="49"/>
      <c r="F55" s="256">
        <v>46994.56</v>
      </c>
      <c r="G55" s="256">
        <v>126790.87</v>
      </c>
      <c r="H55" s="257">
        <v>173785.43</v>
      </c>
      <c r="J55" s="236"/>
      <c r="K55" s="236"/>
      <c r="L55" s="236"/>
      <c r="M55" s="236"/>
      <c r="N55" s="236"/>
    </row>
    <row r="56" spans="1:8" ht="12.75">
      <c r="A56" s="51"/>
      <c r="B56" s="49" t="s">
        <v>172</v>
      </c>
      <c r="C56" s="49"/>
      <c r="D56" s="49"/>
      <c r="E56" s="49"/>
      <c r="F56" s="258">
        <v>0</v>
      </c>
      <c r="G56" s="258">
        <v>0</v>
      </c>
      <c r="H56" s="138">
        <v>0</v>
      </c>
    </row>
    <row r="57" spans="1:8" ht="12.75">
      <c r="A57" s="51"/>
      <c r="B57" s="49" t="s">
        <v>174</v>
      </c>
      <c r="C57" s="49"/>
      <c r="D57" s="49"/>
      <c r="E57" s="49"/>
      <c r="F57" s="258">
        <v>1809962</v>
      </c>
      <c r="G57" s="258">
        <v>0</v>
      </c>
      <c r="H57" s="138">
        <v>1809962</v>
      </c>
    </row>
    <row r="58" spans="1:8" ht="12.75">
      <c r="A58" s="51"/>
      <c r="B58" s="49" t="s">
        <v>173</v>
      </c>
      <c r="C58" s="49"/>
      <c r="D58" s="49"/>
      <c r="E58" s="49"/>
      <c r="F58" s="258">
        <v>955000</v>
      </c>
      <c r="G58" s="258">
        <v>0</v>
      </c>
      <c r="H58" s="138">
        <v>955000</v>
      </c>
    </row>
    <row r="59" spans="1:8" ht="12.75">
      <c r="A59" s="51"/>
      <c r="B59" s="49" t="s">
        <v>175</v>
      </c>
      <c r="C59" s="49"/>
      <c r="D59" s="49"/>
      <c r="E59" s="49"/>
      <c r="F59" s="258">
        <v>139432.5</v>
      </c>
      <c r="G59" s="258">
        <v>-94955</v>
      </c>
      <c r="H59" s="138">
        <v>44477.5</v>
      </c>
    </row>
    <row r="60" spans="1:8" ht="12.75">
      <c r="A60" s="51"/>
      <c r="B60" s="49" t="s">
        <v>176</v>
      </c>
      <c r="C60" s="49"/>
      <c r="D60" s="49"/>
      <c r="E60" s="49"/>
      <c r="F60" s="258">
        <v>500000</v>
      </c>
      <c r="G60" s="258">
        <v>-300000</v>
      </c>
      <c r="H60" s="138">
        <v>200000</v>
      </c>
    </row>
    <row r="61" spans="1:8" ht="12.75">
      <c r="A61" s="51"/>
      <c r="B61" s="177" t="s">
        <v>324</v>
      </c>
      <c r="C61" s="49"/>
      <c r="D61" s="49"/>
      <c r="E61" s="49"/>
      <c r="F61" s="259">
        <v>115350.71</v>
      </c>
      <c r="G61" s="259">
        <v>-112553.04000000001</v>
      </c>
      <c r="H61" s="143">
        <v>2797.67</v>
      </c>
    </row>
    <row r="62" spans="1:8" s="236" customFormat="1" ht="12.75">
      <c r="A62" s="43"/>
      <c r="B62" s="23" t="s">
        <v>21</v>
      </c>
      <c r="C62" s="23"/>
      <c r="D62" s="23"/>
      <c r="E62" s="23"/>
      <c r="F62" s="260">
        <v>3566739.77</v>
      </c>
      <c r="G62" s="260">
        <v>-380717.1700000004</v>
      </c>
      <c r="H62" s="261">
        <v>3186022.5999999996</v>
      </c>
    </row>
    <row r="63" spans="1:8" ht="7.5" customHeight="1">
      <c r="A63" s="51"/>
      <c r="B63" s="49"/>
      <c r="C63" s="49"/>
      <c r="D63" s="49"/>
      <c r="E63" s="49"/>
      <c r="F63" s="262"/>
      <c r="G63" s="262"/>
      <c r="H63" s="263"/>
    </row>
    <row r="64" spans="1:8" ht="12.75">
      <c r="A64" s="51"/>
      <c r="B64" s="49" t="s">
        <v>42</v>
      </c>
      <c r="C64" s="49"/>
      <c r="D64" s="49"/>
      <c r="E64" s="49"/>
      <c r="F64" s="264"/>
      <c r="G64" s="264"/>
      <c r="H64" s="265"/>
    </row>
    <row r="65" spans="1:8" ht="12.75">
      <c r="A65" s="171"/>
      <c r="B65" s="50" t="s">
        <v>43</v>
      </c>
      <c r="C65" s="50"/>
      <c r="D65" s="50"/>
      <c r="E65" s="50"/>
      <c r="F65" s="266"/>
      <c r="G65" s="266"/>
      <c r="H65" s="267"/>
    </row>
    <row r="66" spans="1:14" s="231" customFormat="1" ht="12.75">
      <c r="A66" s="228" t="s">
        <v>12</v>
      </c>
      <c r="B66" s="52"/>
      <c r="C66" s="52"/>
      <c r="D66" s="52"/>
      <c r="E66" s="52"/>
      <c r="F66" s="52"/>
      <c r="G66" s="52"/>
      <c r="H66" s="230"/>
      <c r="J66" s="47"/>
      <c r="K66" s="47"/>
      <c r="L66" s="47"/>
      <c r="M66" s="47"/>
      <c r="N66" s="47"/>
    </row>
    <row r="67" spans="1:8" s="231" customFormat="1" ht="12" thickBot="1">
      <c r="A67" s="232" t="s">
        <v>13</v>
      </c>
      <c r="B67" s="53"/>
      <c r="C67" s="53"/>
      <c r="D67" s="53"/>
      <c r="E67" s="53"/>
      <c r="F67" s="53"/>
      <c r="G67" s="53"/>
      <c r="H67" s="233"/>
    </row>
    <row r="68" spans="10:15" ht="13.5" thickBot="1">
      <c r="J68" s="231"/>
      <c r="K68" s="231"/>
      <c r="L68" s="231"/>
      <c r="M68" s="231"/>
      <c r="N68" s="231"/>
      <c r="O68" s="41"/>
    </row>
    <row r="69" spans="1:15" ht="15.75">
      <c r="A69" s="131" t="s">
        <v>44</v>
      </c>
      <c r="B69" s="103"/>
      <c r="C69" s="103"/>
      <c r="D69" s="103"/>
      <c r="E69" s="103"/>
      <c r="F69" s="103"/>
      <c r="G69" s="103"/>
      <c r="H69" s="104"/>
      <c r="J69" s="131" t="s">
        <v>274</v>
      </c>
      <c r="K69" s="132"/>
      <c r="L69" s="104"/>
      <c r="M69" s="41"/>
      <c r="N69" s="41"/>
      <c r="O69" s="41"/>
    </row>
    <row r="70" spans="1:15" ht="6.75" customHeight="1">
      <c r="A70" s="51"/>
      <c r="B70" s="49"/>
      <c r="C70" s="49"/>
      <c r="D70" s="49"/>
      <c r="E70" s="49"/>
      <c r="F70" s="49"/>
      <c r="G70" s="49"/>
      <c r="H70" s="105"/>
      <c r="J70" s="51"/>
      <c r="K70" s="14"/>
      <c r="L70" s="105"/>
      <c r="M70" s="41"/>
      <c r="N70" s="41"/>
      <c r="O70" s="41"/>
    </row>
    <row r="71" spans="1:15" s="236" customFormat="1" ht="12.75">
      <c r="A71" s="133"/>
      <c r="B71" s="234"/>
      <c r="C71" s="234"/>
      <c r="D71" s="234"/>
      <c r="E71" s="234"/>
      <c r="F71" s="178" t="s">
        <v>16</v>
      </c>
      <c r="G71" s="178" t="s">
        <v>18</v>
      </c>
      <c r="H71" s="135" t="s">
        <v>17</v>
      </c>
      <c r="J71" s="133"/>
      <c r="K71" s="134"/>
      <c r="L71" s="135"/>
      <c r="M71" s="41"/>
      <c r="N71" s="41"/>
      <c r="O71" s="41"/>
    </row>
    <row r="72" spans="1:15" ht="12.75">
      <c r="A72" s="173"/>
      <c r="B72" s="235" t="s">
        <v>45</v>
      </c>
      <c r="C72" s="237"/>
      <c r="D72" s="237"/>
      <c r="E72" s="237"/>
      <c r="F72" s="111"/>
      <c r="G72" s="111"/>
      <c r="H72" s="268"/>
      <c r="J72" s="136" t="s">
        <v>275</v>
      </c>
      <c r="K72" s="137"/>
      <c r="L72" s="138">
        <v>11461034.16</v>
      </c>
      <c r="M72" s="41"/>
      <c r="N72" s="41"/>
      <c r="O72" s="41"/>
    </row>
    <row r="73" spans="1:15" ht="12.75">
      <c r="A73" s="51"/>
      <c r="B73" s="49" t="s">
        <v>46</v>
      </c>
      <c r="C73" s="49"/>
      <c r="D73" s="49"/>
      <c r="E73" s="49"/>
      <c r="F73" s="258">
        <v>11461034.16</v>
      </c>
      <c r="G73" s="258">
        <v>-275165.9199999999</v>
      </c>
      <c r="H73" s="138">
        <v>11185868.24</v>
      </c>
      <c r="I73" s="269"/>
      <c r="J73" s="139" t="s">
        <v>276</v>
      </c>
      <c r="K73" s="140"/>
      <c r="L73" s="138">
        <v>64636.24</v>
      </c>
      <c r="M73" s="41"/>
      <c r="N73" s="41"/>
      <c r="O73" s="41"/>
    </row>
    <row r="74" spans="1:15" ht="12.75">
      <c r="A74" s="51"/>
      <c r="B74" s="49" t="s">
        <v>181</v>
      </c>
      <c r="C74" s="49"/>
      <c r="D74" s="49"/>
      <c r="E74" s="49"/>
      <c r="F74" s="258">
        <v>-1372264.26</v>
      </c>
      <c r="G74" s="258">
        <v>0</v>
      </c>
      <c r="H74" s="138">
        <v>-1372264.26</v>
      </c>
      <c r="I74" s="41"/>
      <c r="J74" s="139" t="s">
        <v>132</v>
      </c>
      <c r="K74" s="140"/>
      <c r="L74" s="138">
        <v>-306348.62</v>
      </c>
      <c r="M74" s="41"/>
      <c r="N74" s="41"/>
      <c r="O74" s="41"/>
    </row>
    <row r="75" spans="1:15" ht="12.75">
      <c r="A75" s="51"/>
      <c r="B75" s="49" t="s">
        <v>50</v>
      </c>
      <c r="C75" s="49"/>
      <c r="D75" s="49"/>
      <c r="E75" s="49"/>
      <c r="F75" s="258">
        <v>394617.64</v>
      </c>
      <c r="G75" s="258">
        <v>-9373.100000000035</v>
      </c>
      <c r="H75" s="138">
        <v>385244.54</v>
      </c>
      <c r="I75" s="269"/>
      <c r="J75" s="139" t="s">
        <v>277</v>
      </c>
      <c r="K75" s="140"/>
      <c r="L75" s="138">
        <v>0</v>
      </c>
      <c r="M75" s="41"/>
      <c r="N75" s="41"/>
      <c r="O75" s="41"/>
    </row>
    <row r="76" spans="1:15" ht="12.75">
      <c r="A76" s="51"/>
      <c r="B76" s="49" t="s">
        <v>177</v>
      </c>
      <c r="C76" s="49"/>
      <c r="D76" s="49"/>
      <c r="E76" s="49"/>
      <c r="F76" s="258">
        <v>28.16</v>
      </c>
      <c r="G76" s="258">
        <v>1.1499999999999986</v>
      </c>
      <c r="H76" s="138">
        <v>29.31</v>
      </c>
      <c r="J76" s="139" t="s">
        <v>278</v>
      </c>
      <c r="K76" s="140"/>
      <c r="L76" s="138">
        <v>0</v>
      </c>
      <c r="M76" s="41"/>
      <c r="N76" s="41"/>
      <c r="O76" s="41"/>
    </row>
    <row r="77" spans="1:15" ht="12.75">
      <c r="A77" s="51"/>
      <c r="B77" s="49" t="s">
        <v>182</v>
      </c>
      <c r="C77" s="49"/>
      <c r="D77" s="49"/>
      <c r="E77" s="49"/>
      <c r="F77" s="258">
        <v>0</v>
      </c>
      <c r="G77" s="258">
        <v>0</v>
      </c>
      <c r="H77" s="138">
        <v>0</v>
      </c>
      <c r="J77" s="139" t="s">
        <v>279</v>
      </c>
      <c r="K77" s="140"/>
      <c r="L77" s="138">
        <v>0</v>
      </c>
      <c r="M77" s="41"/>
      <c r="N77" s="41"/>
      <c r="O77" s="41"/>
    </row>
    <row r="78" spans="1:15" ht="12.75">
      <c r="A78" s="51"/>
      <c r="B78" s="49" t="s">
        <v>179</v>
      </c>
      <c r="C78" s="49"/>
      <c r="D78" s="49"/>
      <c r="E78" s="49"/>
      <c r="F78" s="258">
        <v>3566739.77</v>
      </c>
      <c r="G78" s="258">
        <v>-380717.1700000004</v>
      </c>
      <c r="H78" s="138">
        <v>3186022.5999999996</v>
      </c>
      <c r="J78" s="139" t="s">
        <v>280</v>
      </c>
      <c r="K78" s="140"/>
      <c r="L78" s="138">
        <v>877.84</v>
      </c>
      <c r="M78" s="41"/>
      <c r="N78" s="41"/>
      <c r="O78" s="41"/>
    </row>
    <row r="79" spans="1:15" ht="12.75">
      <c r="A79" s="51"/>
      <c r="B79" s="49" t="s">
        <v>178</v>
      </c>
      <c r="C79" s="49"/>
      <c r="D79" s="49"/>
      <c r="E79" s="49"/>
      <c r="F79" s="258">
        <v>0</v>
      </c>
      <c r="G79" s="258">
        <v>0</v>
      </c>
      <c r="H79" s="138">
        <v>0</v>
      </c>
      <c r="J79" s="139" t="s">
        <v>281</v>
      </c>
      <c r="K79" s="140"/>
      <c r="L79" s="138">
        <v>0</v>
      </c>
      <c r="M79" s="41"/>
      <c r="N79" s="41"/>
      <c r="O79" s="41"/>
    </row>
    <row r="80" spans="1:15" ht="12.75">
      <c r="A80" s="51"/>
      <c r="B80" s="49" t="s">
        <v>180</v>
      </c>
      <c r="C80" s="49"/>
      <c r="D80" s="49"/>
      <c r="E80" s="49"/>
      <c r="F80" s="259">
        <v>0</v>
      </c>
      <c r="G80" s="259">
        <v>0</v>
      </c>
      <c r="H80" s="143">
        <v>0</v>
      </c>
      <c r="J80" s="139" t="s">
        <v>282</v>
      </c>
      <c r="K80" s="140"/>
      <c r="L80" s="138">
        <v>0</v>
      </c>
      <c r="M80" s="41"/>
      <c r="N80" s="41"/>
      <c r="O80" s="41"/>
    </row>
    <row r="81" spans="1:15" ht="12.75">
      <c r="A81" s="51"/>
      <c r="B81" s="23" t="s">
        <v>28</v>
      </c>
      <c r="C81" s="49"/>
      <c r="D81" s="49"/>
      <c r="E81" s="49"/>
      <c r="F81" s="270">
        <v>14050155.47</v>
      </c>
      <c r="G81" s="271">
        <v>-665255.040000001</v>
      </c>
      <c r="H81" s="261">
        <v>13384900.43</v>
      </c>
      <c r="I81" s="58"/>
      <c r="J81" s="139" t="s">
        <v>283</v>
      </c>
      <c r="K81" s="140"/>
      <c r="L81" s="138">
        <v>-34331.38</v>
      </c>
      <c r="M81" s="41"/>
      <c r="N81" s="41"/>
      <c r="O81" s="41"/>
    </row>
    <row r="82" spans="1:15" ht="12.75">
      <c r="A82" s="51"/>
      <c r="B82" s="23"/>
      <c r="C82" s="49"/>
      <c r="D82" s="49"/>
      <c r="E82" s="49"/>
      <c r="F82" s="241"/>
      <c r="G82" s="272"/>
      <c r="H82" s="138"/>
      <c r="J82" s="141" t="s">
        <v>284</v>
      </c>
      <c r="K82" s="142"/>
      <c r="L82" s="143">
        <v>0</v>
      </c>
      <c r="M82" s="41"/>
      <c r="N82" s="41"/>
      <c r="O82" s="41"/>
    </row>
    <row r="83" spans="1:15" ht="12.75">
      <c r="A83" s="51"/>
      <c r="B83" s="23" t="s">
        <v>47</v>
      </c>
      <c r="C83" s="49"/>
      <c r="D83" s="49"/>
      <c r="E83" s="49"/>
      <c r="F83" s="241"/>
      <c r="G83" s="272"/>
      <c r="H83" s="138"/>
      <c r="J83" s="136" t="s">
        <v>285</v>
      </c>
      <c r="K83" s="52"/>
      <c r="L83" s="144">
        <v>11185868.24</v>
      </c>
      <c r="M83" s="273"/>
      <c r="N83" s="41"/>
      <c r="O83" s="41"/>
    </row>
    <row r="84" spans="1:15" ht="12.75">
      <c r="A84" s="51"/>
      <c r="B84" s="49" t="s">
        <v>48</v>
      </c>
      <c r="C84" s="49"/>
      <c r="D84" s="49"/>
      <c r="E84" s="49"/>
      <c r="F84" s="241">
        <v>10890000</v>
      </c>
      <c r="G84" s="272">
        <v>-650000</v>
      </c>
      <c r="H84" s="138">
        <v>10240000</v>
      </c>
      <c r="J84" s="146"/>
      <c r="K84" s="147"/>
      <c r="L84" s="148"/>
      <c r="M84" s="41"/>
      <c r="N84" s="41"/>
      <c r="O84" s="41"/>
    </row>
    <row r="85" spans="1:15" ht="12.75">
      <c r="A85" s="51"/>
      <c r="B85" s="49" t="s">
        <v>183</v>
      </c>
      <c r="C85" s="49"/>
      <c r="D85" s="49"/>
      <c r="E85" s="49"/>
      <c r="F85" s="241">
        <v>99158.35</v>
      </c>
      <c r="G85" s="272">
        <v>-10545.75</v>
      </c>
      <c r="H85" s="138">
        <v>88612.6</v>
      </c>
      <c r="J85" s="139"/>
      <c r="K85" s="14"/>
      <c r="L85" s="149"/>
      <c r="M85" s="41"/>
      <c r="N85" s="41"/>
      <c r="O85" s="41"/>
    </row>
    <row r="86" spans="1:15" ht="13.5" thickBot="1">
      <c r="A86" s="51"/>
      <c r="B86" s="49" t="s">
        <v>54</v>
      </c>
      <c r="C86" s="49"/>
      <c r="D86" s="49"/>
      <c r="E86" s="49"/>
      <c r="F86" s="241">
        <v>139432.5</v>
      </c>
      <c r="G86" s="272">
        <v>-117821.25</v>
      </c>
      <c r="H86" s="138">
        <v>21611.25</v>
      </c>
      <c r="J86" s="150"/>
      <c r="K86" s="53"/>
      <c r="L86" s="151"/>
      <c r="M86" s="41"/>
      <c r="N86" s="41"/>
      <c r="O86" s="41"/>
    </row>
    <row r="87" spans="1:15" ht="12.75">
      <c r="A87" s="51"/>
      <c r="B87" s="49" t="s">
        <v>325</v>
      </c>
      <c r="C87" s="49"/>
      <c r="D87" s="49"/>
      <c r="E87" s="49"/>
      <c r="F87" s="241">
        <v>341478.06</v>
      </c>
      <c r="G87" s="272">
        <v>0</v>
      </c>
      <c r="H87" s="138">
        <v>341478.06</v>
      </c>
      <c r="J87" s="122"/>
      <c r="K87" s="14"/>
      <c r="L87" s="197"/>
      <c r="M87" s="41"/>
      <c r="N87" s="41"/>
      <c r="O87" s="41"/>
    </row>
    <row r="88" spans="1:15" ht="12.75">
      <c r="A88" s="51"/>
      <c r="B88" s="49" t="s">
        <v>184</v>
      </c>
      <c r="C88" s="49"/>
      <c r="D88" s="49"/>
      <c r="E88" s="49"/>
      <c r="F88" s="274">
        <v>-4170.16</v>
      </c>
      <c r="G88" s="275">
        <v>41863.75</v>
      </c>
      <c r="H88" s="143">
        <v>37693.59</v>
      </c>
      <c r="J88" s="41"/>
      <c r="K88" s="41"/>
      <c r="L88" s="41"/>
      <c r="M88" s="41"/>
      <c r="N88" s="41"/>
      <c r="O88" s="41"/>
    </row>
    <row r="89" spans="1:15" ht="12.75">
      <c r="A89" s="51"/>
      <c r="B89" s="49"/>
      <c r="C89" s="49"/>
      <c r="D89" s="49"/>
      <c r="E89" s="49"/>
      <c r="F89" s="270">
        <v>11465898.75</v>
      </c>
      <c r="G89" s="271">
        <v>-736503.25</v>
      </c>
      <c r="H89" s="261">
        <v>10729395.5</v>
      </c>
      <c r="I89" s="58"/>
      <c r="J89" s="41"/>
      <c r="K89" s="41"/>
      <c r="L89" s="41"/>
      <c r="M89" s="41"/>
      <c r="N89" s="41"/>
      <c r="O89" s="41"/>
    </row>
    <row r="90" spans="1:15" ht="12.75">
      <c r="A90" s="51"/>
      <c r="B90" s="23" t="s">
        <v>49</v>
      </c>
      <c r="C90" s="23"/>
      <c r="D90" s="23"/>
      <c r="E90" s="23"/>
      <c r="F90" s="276"/>
      <c r="G90" s="277"/>
      <c r="H90" s="278"/>
      <c r="J90" s="41"/>
      <c r="K90" s="41"/>
      <c r="L90" s="41"/>
      <c r="M90" s="41"/>
      <c r="N90" s="41"/>
      <c r="O90" s="41"/>
    </row>
    <row r="91" spans="1:15" ht="12.75">
      <c r="A91" s="51"/>
      <c r="B91" s="49"/>
      <c r="C91" s="49"/>
      <c r="D91" s="49"/>
      <c r="E91" s="49"/>
      <c r="F91" s="276"/>
      <c r="G91" s="277"/>
      <c r="H91" s="278"/>
      <c r="J91" s="41"/>
      <c r="K91" s="41"/>
      <c r="L91" s="41"/>
      <c r="M91" s="41"/>
      <c r="N91" s="41"/>
      <c r="O91" s="41"/>
    </row>
    <row r="92" spans="1:15" ht="12.75">
      <c r="A92" s="51"/>
      <c r="B92" s="49" t="s">
        <v>240</v>
      </c>
      <c r="C92" s="49"/>
      <c r="D92" s="49"/>
      <c r="E92" s="49"/>
      <c r="F92" s="279">
        <v>1.3988256473541654</v>
      </c>
      <c r="G92" s="129"/>
      <c r="H92" s="280">
        <v>1.432831139504363</v>
      </c>
      <c r="J92" s="41"/>
      <c r="K92" s="41"/>
      <c r="L92" s="41"/>
      <c r="M92" s="41"/>
      <c r="N92" s="41"/>
      <c r="O92" s="41"/>
    </row>
    <row r="93" spans="1:15" ht="12.75">
      <c r="A93" s="171"/>
      <c r="B93" s="50" t="s">
        <v>241</v>
      </c>
      <c r="C93" s="50"/>
      <c r="D93" s="50"/>
      <c r="E93" s="50"/>
      <c r="F93" s="281">
        <v>1.3988256473541654</v>
      </c>
      <c r="G93" s="130"/>
      <c r="H93" s="280">
        <v>1.432831139504363</v>
      </c>
      <c r="J93" s="41"/>
      <c r="K93" s="41"/>
      <c r="L93" s="41"/>
      <c r="M93" s="41"/>
      <c r="N93" s="41"/>
      <c r="O93" s="41"/>
    </row>
    <row r="94" spans="1:14" s="231" customFormat="1" ht="12.75">
      <c r="A94" s="228" t="s">
        <v>12</v>
      </c>
      <c r="B94" s="52"/>
      <c r="C94" s="282" t="s">
        <v>243</v>
      </c>
      <c r="D94" s="52"/>
      <c r="E94" s="52"/>
      <c r="F94" s="52"/>
      <c r="G94" s="52"/>
      <c r="H94" s="230"/>
      <c r="J94" s="41"/>
      <c r="K94" s="41"/>
      <c r="L94" s="41"/>
      <c r="M94" s="41"/>
      <c r="N94" s="41"/>
    </row>
    <row r="95" spans="1:8" s="231" customFormat="1" ht="12" thickBot="1">
      <c r="A95" s="232" t="s">
        <v>13</v>
      </c>
      <c r="B95" s="53"/>
      <c r="C95" s="53"/>
      <c r="D95" s="53"/>
      <c r="E95" s="53"/>
      <c r="F95" s="53"/>
      <c r="G95" s="53"/>
      <c r="H95" s="233"/>
    </row>
    <row r="96" spans="1:8" s="231" customFormat="1" ht="12" thickBot="1">
      <c r="A96" s="14"/>
      <c r="B96" s="14"/>
      <c r="C96" s="14"/>
      <c r="D96" s="14"/>
      <c r="E96" s="14"/>
      <c r="F96" s="14"/>
      <c r="G96" s="14"/>
      <c r="H96" s="14"/>
    </row>
    <row r="97" spans="1:12" s="231" customFormat="1" ht="15.75">
      <c r="A97" s="283"/>
      <c r="B97" s="126" t="s">
        <v>244</v>
      </c>
      <c r="C97" s="103"/>
      <c r="D97" s="103"/>
      <c r="E97" s="103"/>
      <c r="F97" s="104"/>
      <c r="G97" s="14"/>
      <c r="H97" s="131" t="s">
        <v>293</v>
      </c>
      <c r="I97" s="103"/>
      <c r="J97" s="132"/>
      <c r="K97" s="132"/>
      <c r="L97" s="180"/>
    </row>
    <row r="98" spans="1:12" s="231" customFormat="1" ht="12.75">
      <c r="A98" s="185"/>
      <c r="B98" s="49"/>
      <c r="C98" s="50"/>
      <c r="D98" s="50"/>
      <c r="E98" s="49"/>
      <c r="F98" s="105"/>
      <c r="G98" s="14"/>
      <c r="H98" s="284"/>
      <c r="I98" s="285"/>
      <c r="J98" s="285"/>
      <c r="K98" s="285"/>
      <c r="L98" s="135" t="s">
        <v>294</v>
      </c>
    </row>
    <row r="99" spans="1:12" s="231" customFormat="1" ht="12.75">
      <c r="A99" s="185"/>
      <c r="B99" s="49"/>
      <c r="C99" s="286"/>
      <c r="D99" s="286"/>
      <c r="E99" s="372" t="s">
        <v>245</v>
      </c>
      <c r="F99" s="373"/>
      <c r="G99" s="14"/>
      <c r="H99" s="170" t="s">
        <v>295</v>
      </c>
      <c r="I99" s="237"/>
      <c r="J99" s="52"/>
      <c r="K99" s="52"/>
      <c r="L99" s="174">
        <v>0</v>
      </c>
    </row>
    <row r="100" spans="1:12" s="231" customFormat="1" ht="12.75">
      <c r="A100" s="185"/>
      <c r="B100" s="49"/>
      <c r="C100" s="106" t="s">
        <v>140</v>
      </c>
      <c r="D100" s="121" t="s">
        <v>246</v>
      </c>
      <c r="E100" s="374" t="s">
        <v>247</v>
      </c>
      <c r="F100" s="375"/>
      <c r="G100" s="14"/>
      <c r="H100" s="51" t="s">
        <v>296</v>
      </c>
      <c r="I100" s="49"/>
      <c r="J100" s="14"/>
      <c r="K100" s="14"/>
      <c r="L100" s="175">
        <v>13175169.14</v>
      </c>
    </row>
    <row r="101" spans="1:12" s="231" customFormat="1" ht="12.75">
      <c r="A101" s="185"/>
      <c r="B101" s="49" t="s">
        <v>248</v>
      </c>
      <c r="C101" s="287">
        <v>1263981.53</v>
      </c>
      <c r="D101" s="288">
        <v>0.11299807067993857</v>
      </c>
      <c r="E101" s="119">
        <v>-1</v>
      </c>
      <c r="F101" s="107" t="s">
        <v>249</v>
      </c>
      <c r="G101" s="14"/>
      <c r="H101" s="51" t="s">
        <v>297</v>
      </c>
      <c r="I101" s="49"/>
      <c r="J101" s="14"/>
      <c r="K101" s="14"/>
      <c r="L101" s="175">
        <v>0</v>
      </c>
    </row>
    <row r="102" spans="1:12" s="231" customFormat="1" ht="12.75">
      <c r="A102" s="185"/>
      <c r="B102" s="49" t="s">
        <v>250</v>
      </c>
      <c r="C102" s="289">
        <v>16477</v>
      </c>
      <c r="D102" s="290">
        <v>0.0014730193174526433</v>
      </c>
      <c r="E102" s="120">
        <v>-19.895384365307933</v>
      </c>
      <c r="F102" s="108" t="s">
        <v>249</v>
      </c>
      <c r="G102" s="14"/>
      <c r="H102" s="51" t="s">
        <v>298</v>
      </c>
      <c r="I102" s="49"/>
      <c r="J102" s="14"/>
      <c r="K102" s="14"/>
      <c r="L102" s="175">
        <v>0</v>
      </c>
    </row>
    <row r="103" spans="1:12" s="231" customFormat="1" ht="12.75">
      <c r="A103" s="185"/>
      <c r="B103" s="49" t="s">
        <v>251</v>
      </c>
      <c r="C103" s="109">
        <v>1280458.53</v>
      </c>
      <c r="D103" s="291">
        <v>0.11447108999739121</v>
      </c>
      <c r="E103" s="110"/>
      <c r="F103" s="107"/>
      <c r="G103" s="14"/>
      <c r="H103" s="51" t="s">
        <v>299</v>
      </c>
      <c r="I103" s="49"/>
      <c r="J103" s="14"/>
      <c r="K103" s="14"/>
      <c r="L103" s="175">
        <v>0</v>
      </c>
    </row>
    <row r="104" spans="1:12" s="231" customFormat="1" ht="12.75">
      <c r="A104" s="185"/>
      <c r="B104" s="49"/>
      <c r="C104" s="111"/>
      <c r="D104" s="167"/>
      <c r="E104" s="372" t="s">
        <v>252</v>
      </c>
      <c r="F104" s="376"/>
      <c r="G104" s="14"/>
      <c r="H104" s="171" t="s">
        <v>300</v>
      </c>
      <c r="I104" s="50"/>
      <c r="J104" s="147"/>
      <c r="K104" s="147"/>
      <c r="L104" s="292">
        <v>868683.87</v>
      </c>
    </row>
    <row r="105" spans="1:12" s="231" customFormat="1" ht="13.5" thickBot="1">
      <c r="A105" s="185"/>
      <c r="B105" s="49"/>
      <c r="C105" s="106" t="s">
        <v>140</v>
      </c>
      <c r="D105" s="106" t="s">
        <v>246</v>
      </c>
      <c r="E105" s="378" t="s">
        <v>247</v>
      </c>
      <c r="F105" s="379"/>
      <c r="G105" s="14"/>
      <c r="H105" s="172" t="s">
        <v>301</v>
      </c>
      <c r="I105" s="293"/>
      <c r="J105" s="53"/>
      <c r="K105" s="53"/>
      <c r="L105" s="176">
        <v>14043853.01</v>
      </c>
    </row>
    <row r="106" spans="1:7" s="231" customFormat="1" ht="12.75">
      <c r="A106" s="185"/>
      <c r="B106" s="122" t="s">
        <v>29</v>
      </c>
      <c r="C106" s="294">
        <v>8868978.41</v>
      </c>
      <c r="D106" s="295">
        <v>0.7928734917764416</v>
      </c>
      <c r="E106" s="168">
        <v>26.41820155597955</v>
      </c>
      <c r="F106" s="112" t="s">
        <v>249</v>
      </c>
      <c r="G106" s="14"/>
    </row>
    <row r="107" spans="1:12" s="231" customFormat="1" ht="13.5" thickBot="1">
      <c r="A107" s="185"/>
      <c r="B107" s="122" t="s">
        <v>142</v>
      </c>
      <c r="C107" s="296">
        <v>551870.74</v>
      </c>
      <c r="D107" s="297">
        <v>0.04933642415226589</v>
      </c>
      <c r="E107" s="169">
        <v>35.106843153163005</v>
      </c>
      <c r="F107" s="113" t="s">
        <v>249</v>
      </c>
      <c r="G107" s="14"/>
      <c r="H107" s="47"/>
      <c r="I107" s="41"/>
      <c r="L107" s="47"/>
    </row>
    <row r="108" spans="1:12" s="231" customFormat="1" ht="15.75">
      <c r="A108" s="185"/>
      <c r="B108" s="122" t="s">
        <v>236</v>
      </c>
      <c r="C108" s="296">
        <v>415033.06</v>
      </c>
      <c r="D108" s="297">
        <v>0.037103338882167984</v>
      </c>
      <c r="E108" s="169">
        <v>21.174799328034254</v>
      </c>
      <c r="F108" s="113" t="s">
        <v>249</v>
      </c>
      <c r="G108" s="14"/>
      <c r="H108" s="131" t="s">
        <v>302</v>
      </c>
      <c r="I108" s="42"/>
      <c r="J108" s="132"/>
      <c r="K108" s="132"/>
      <c r="L108" s="180"/>
    </row>
    <row r="109" spans="1:12" s="231" customFormat="1" ht="12.75">
      <c r="A109" s="185"/>
      <c r="B109" s="201" t="s">
        <v>331</v>
      </c>
      <c r="C109" s="296">
        <v>69527.5</v>
      </c>
      <c r="D109" s="297">
        <v>0.0062156551917332435</v>
      </c>
      <c r="E109" s="169">
        <v>12.711102657221963</v>
      </c>
      <c r="F109" s="113" t="s">
        <v>249</v>
      </c>
      <c r="G109" s="14"/>
      <c r="H109" s="284"/>
      <c r="I109" s="285"/>
      <c r="J109" s="285"/>
      <c r="K109" s="285"/>
      <c r="L109" s="135" t="s">
        <v>294</v>
      </c>
    </row>
    <row r="110" spans="1:12" s="231" customFormat="1" ht="12.75">
      <c r="A110" s="185"/>
      <c r="B110" s="14"/>
      <c r="C110" s="298"/>
      <c r="D110" s="299"/>
      <c r="E110" s="299"/>
      <c r="F110" s="182"/>
      <c r="G110" s="14"/>
      <c r="H110" s="173" t="s">
        <v>303</v>
      </c>
      <c r="I110" s="184"/>
      <c r="J110" s="52"/>
      <c r="K110" s="52"/>
      <c r="L110" s="174">
        <v>9835882.21</v>
      </c>
    </row>
    <row r="111" spans="1:12" s="231" customFormat="1" ht="12.75">
      <c r="A111" s="185"/>
      <c r="B111" s="123" t="s">
        <v>253</v>
      </c>
      <c r="C111" s="300">
        <v>9905409.71</v>
      </c>
      <c r="D111" s="291">
        <v>0.8855289100026088</v>
      </c>
      <c r="E111" s="49"/>
      <c r="F111" s="105"/>
      <c r="G111" s="14"/>
      <c r="H111" s="51" t="s">
        <v>304</v>
      </c>
      <c r="I111" s="11"/>
      <c r="J111" s="14"/>
      <c r="K111" s="14"/>
      <c r="L111" s="175">
        <v>2580755.04</v>
      </c>
    </row>
    <row r="112" spans="1:12" s="231" customFormat="1" ht="12.75">
      <c r="A112" s="185"/>
      <c r="B112" s="124" t="s">
        <v>37</v>
      </c>
      <c r="C112" s="301">
        <v>11185868.24</v>
      </c>
      <c r="D112" s="114">
        <v>1</v>
      </c>
      <c r="E112" s="117"/>
      <c r="F112" s="118"/>
      <c r="G112" s="14"/>
      <c r="H112" s="192" t="s">
        <v>321</v>
      </c>
      <c r="I112" s="16"/>
      <c r="J112" s="147"/>
      <c r="K112" s="147"/>
      <c r="L112" s="292">
        <v>277229.73</v>
      </c>
    </row>
    <row r="113" spans="1:12" s="231" customFormat="1" ht="13.5" thickBot="1">
      <c r="A113" s="185"/>
      <c r="B113" s="125"/>
      <c r="C113" s="125"/>
      <c r="D113" s="125"/>
      <c r="E113" s="125"/>
      <c r="F113" s="127"/>
      <c r="G113" s="14"/>
      <c r="H113" s="172" t="s">
        <v>40</v>
      </c>
      <c r="I113" s="45"/>
      <c r="J113" s="53"/>
      <c r="K113" s="53"/>
      <c r="L113" s="176">
        <v>12693866.98</v>
      </c>
    </row>
    <row r="114" spans="1:8" s="231" customFormat="1" ht="12.75">
      <c r="A114" s="228"/>
      <c r="B114" s="128" t="s">
        <v>12</v>
      </c>
      <c r="C114" s="282" t="s">
        <v>254</v>
      </c>
      <c r="D114" s="302"/>
      <c r="E114" s="302"/>
      <c r="F114" s="303"/>
      <c r="G114" s="14"/>
      <c r="H114" s="14"/>
    </row>
    <row r="115" spans="1:8" s="231" customFormat="1" ht="12" thickBot="1">
      <c r="A115" s="232"/>
      <c r="B115" s="115"/>
      <c r="C115" s="115"/>
      <c r="D115" s="115"/>
      <c r="E115" s="115"/>
      <c r="F115" s="116"/>
      <c r="G115" s="14"/>
      <c r="H115" s="14"/>
    </row>
    <row r="116" spans="1:14" ht="12.75" customHeight="1" thickBot="1">
      <c r="A116" s="49"/>
      <c r="B116" s="49"/>
      <c r="C116" s="49"/>
      <c r="D116" s="49"/>
      <c r="E116" s="49"/>
      <c r="F116" s="49"/>
      <c r="G116" s="49"/>
      <c r="H116" s="49"/>
      <c r="I116" s="49"/>
      <c r="J116" s="231"/>
      <c r="K116" s="231"/>
      <c r="L116" s="231"/>
      <c r="M116" s="231"/>
      <c r="N116" s="231"/>
    </row>
    <row r="117" spans="1:15" ht="15.75">
      <c r="A117" s="131" t="s">
        <v>190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4"/>
      <c r="L117" s="49"/>
      <c r="M117" s="49"/>
      <c r="O117" s="41"/>
    </row>
    <row r="118" spans="1:15" ht="6.75" customHeight="1">
      <c r="A118" s="51"/>
      <c r="B118" s="49"/>
      <c r="C118" s="49"/>
      <c r="D118" s="49"/>
      <c r="E118" s="49"/>
      <c r="F118" s="49"/>
      <c r="G118" s="49"/>
      <c r="H118" s="49"/>
      <c r="I118" s="49"/>
      <c r="J118" s="49"/>
      <c r="K118" s="105"/>
      <c r="L118" s="41"/>
      <c r="M118" s="41"/>
      <c r="N118" s="41"/>
      <c r="O118" s="41"/>
    </row>
    <row r="119" spans="1:15" s="236" customFormat="1" ht="12.75">
      <c r="A119" s="133"/>
      <c r="B119" s="234"/>
      <c r="C119" s="234"/>
      <c r="D119" s="234"/>
      <c r="E119" s="304"/>
      <c r="F119" s="377" t="s">
        <v>33</v>
      </c>
      <c r="G119" s="377"/>
      <c r="H119" s="363" t="s">
        <v>15</v>
      </c>
      <c r="I119" s="364"/>
      <c r="J119" s="363" t="s">
        <v>36</v>
      </c>
      <c r="K119" s="369"/>
      <c r="L119" s="41"/>
      <c r="M119" s="41"/>
      <c r="N119" s="41"/>
      <c r="O119" s="41"/>
    </row>
    <row r="120" spans="1:15" s="236" customFormat="1" ht="12.75">
      <c r="A120" s="133"/>
      <c r="B120" s="234"/>
      <c r="C120" s="234"/>
      <c r="D120" s="234"/>
      <c r="E120" s="304"/>
      <c r="F120" s="199" t="s">
        <v>34</v>
      </c>
      <c r="G120" s="199" t="s">
        <v>35</v>
      </c>
      <c r="H120" s="305" t="s">
        <v>34</v>
      </c>
      <c r="I120" s="306" t="s">
        <v>35</v>
      </c>
      <c r="J120" s="199" t="s">
        <v>34</v>
      </c>
      <c r="K120" s="307" t="s">
        <v>35</v>
      </c>
      <c r="L120" s="41"/>
      <c r="M120" s="41"/>
      <c r="N120" s="41"/>
      <c r="O120" s="41"/>
    </row>
    <row r="121" spans="1:15" ht="12.75">
      <c r="A121" s="51"/>
      <c r="B121" s="49" t="s">
        <v>29</v>
      </c>
      <c r="C121" s="49"/>
      <c r="D121" s="49"/>
      <c r="E121" s="49"/>
      <c r="F121" s="308">
        <v>985</v>
      </c>
      <c r="G121" s="308">
        <v>999</v>
      </c>
      <c r="H121" s="309">
        <v>8874630.49</v>
      </c>
      <c r="I121" s="309">
        <v>8868978.41</v>
      </c>
      <c r="J121" s="310">
        <v>0.774330690067501</v>
      </c>
      <c r="K121" s="310">
        <v>0.7928734917764416</v>
      </c>
      <c r="L121" s="41"/>
      <c r="M121" s="41"/>
      <c r="N121" s="41"/>
      <c r="O121" s="41"/>
    </row>
    <row r="122" spans="1:15" ht="12.75">
      <c r="A122" s="51"/>
      <c r="B122" s="49" t="s">
        <v>237</v>
      </c>
      <c r="C122" s="49"/>
      <c r="D122" s="49"/>
      <c r="E122" s="49"/>
      <c r="F122" s="308">
        <v>0</v>
      </c>
      <c r="G122" s="308">
        <v>2</v>
      </c>
      <c r="H122" s="309">
        <v>0</v>
      </c>
      <c r="I122" s="309">
        <v>16477</v>
      </c>
      <c r="J122" s="310">
        <v>0</v>
      </c>
      <c r="K122" s="310">
        <v>0.0014730193174526433</v>
      </c>
      <c r="L122" s="41"/>
      <c r="M122" s="41"/>
      <c r="N122" s="41"/>
      <c r="O122" s="41"/>
    </row>
    <row r="123" spans="1:15" ht="12.75">
      <c r="A123" s="51"/>
      <c r="B123" s="177" t="s">
        <v>326</v>
      </c>
      <c r="C123" s="49"/>
      <c r="D123" s="49"/>
      <c r="E123" s="49"/>
      <c r="F123" s="308">
        <v>21</v>
      </c>
      <c r="G123" s="308">
        <v>9</v>
      </c>
      <c r="H123" s="309">
        <v>233557.52</v>
      </c>
      <c r="I123" s="309">
        <v>69527.5</v>
      </c>
      <c r="J123" s="310">
        <v>0.0203783983835539</v>
      </c>
      <c r="K123" s="310">
        <v>0.0062156551917332435</v>
      </c>
      <c r="L123" s="41"/>
      <c r="M123" s="41"/>
      <c r="N123" s="41"/>
      <c r="O123" s="41"/>
    </row>
    <row r="124" spans="1:15" ht="12.75">
      <c r="A124" s="51"/>
      <c r="B124" s="49" t="s">
        <v>142</v>
      </c>
      <c r="C124" s="49"/>
      <c r="D124" s="49"/>
      <c r="E124" s="49"/>
      <c r="F124" s="308">
        <v>63</v>
      </c>
      <c r="G124" s="308">
        <v>58</v>
      </c>
      <c r="H124" s="309">
        <v>572927.21</v>
      </c>
      <c r="I124" s="309">
        <v>551870.74</v>
      </c>
      <c r="J124" s="310">
        <v>0.049989137280435435</v>
      </c>
      <c r="K124" s="310">
        <v>0.04933642415226589</v>
      </c>
      <c r="L124" s="41"/>
      <c r="M124" s="41"/>
      <c r="N124" s="41"/>
      <c r="O124" s="41"/>
    </row>
    <row r="125" spans="1:15" ht="12.75">
      <c r="A125" s="51"/>
      <c r="B125" s="49" t="s">
        <v>141</v>
      </c>
      <c r="C125" s="49"/>
      <c r="D125" s="49"/>
      <c r="E125" s="49"/>
      <c r="F125" s="308">
        <v>151</v>
      </c>
      <c r="G125" s="308">
        <v>133</v>
      </c>
      <c r="H125" s="309">
        <v>1454614.4</v>
      </c>
      <c r="I125" s="309">
        <v>1263981.53</v>
      </c>
      <c r="J125" s="310">
        <v>0.12691825010667276</v>
      </c>
      <c r="K125" s="310">
        <v>0.11299807067993857</v>
      </c>
      <c r="L125" s="41"/>
      <c r="M125" s="41"/>
      <c r="N125" s="41"/>
      <c r="O125" s="41"/>
    </row>
    <row r="126" spans="1:15" ht="12.75">
      <c r="A126" s="51"/>
      <c r="B126" s="49" t="s">
        <v>236</v>
      </c>
      <c r="C126" s="49"/>
      <c r="D126" s="49"/>
      <c r="E126" s="49"/>
      <c r="F126" s="308">
        <v>35</v>
      </c>
      <c r="G126" s="308">
        <v>31</v>
      </c>
      <c r="H126" s="309">
        <v>325304.54</v>
      </c>
      <c r="I126" s="309">
        <v>415033.06</v>
      </c>
      <c r="J126" s="310">
        <v>0.02838352416183707</v>
      </c>
      <c r="K126" s="310">
        <v>0.037103338882167984</v>
      </c>
      <c r="L126" s="41"/>
      <c r="M126" s="41"/>
      <c r="N126" s="41"/>
      <c r="O126" s="41"/>
    </row>
    <row r="127" spans="1:15" ht="12.75">
      <c r="A127" s="51"/>
      <c r="B127" s="49" t="s">
        <v>31</v>
      </c>
      <c r="C127" s="49"/>
      <c r="D127" s="49"/>
      <c r="E127" s="49"/>
      <c r="F127" s="308">
        <v>0</v>
      </c>
      <c r="G127" s="308">
        <v>0</v>
      </c>
      <c r="H127" s="309">
        <v>0</v>
      </c>
      <c r="I127" s="309">
        <v>0</v>
      </c>
      <c r="J127" s="310">
        <v>0</v>
      </c>
      <c r="K127" s="310">
        <v>0</v>
      </c>
      <c r="L127" s="41"/>
      <c r="M127" s="41"/>
      <c r="N127" s="41"/>
      <c r="O127" s="41"/>
    </row>
    <row r="128" spans="1:15" ht="12.75">
      <c r="A128" s="51"/>
      <c r="B128" s="49" t="s">
        <v>32</v>
      </c>
      <c r="C128" s="49"/>
      <c r="D128" s="49"/>
      <c r="E128" s="49"/>
      <c r="F128" s="311">
        <v>0</v>
      </c>
      <c r="G128" s="311">
        <v>0</v>
      </c>
      <c r="H128" s="312">
        <v>0</v>
      </c>
      <c r="I128" s="312">
        <v>0</v>
      </c>
      <c r="J128" s="313">
        <v>0</v>
      </c>
      <c r="K128" s="313">
        <v>0</v>
      </c>
      <c r="L128" s="41"/>
      <c r="M128" s="41"/>
      <c r="N128" s="41"/>
      <c r="O128" s="41"/>
    </row>
    <row r="129" spans="1:15" ht="12.75">
      <c r="A129" s="171"/>
      <c r="B129" s="24" t="s">
        <v>37</v>
      </c>
      <c r="C129" s="50"/>
      <c r="D129" s="50"/>
      <c r="E129" s="314"/>
      <c r="F129" s="315">
        <v>1255</v>
      </c>
      <c r="G129" s="315">
        <v>1232</v>
      </c>
      <c r="H129" s="88">
        <v>11461034.159999998</v>
      </c>
      <c r="I129" s="88">
        <v>11185868.24</v>
      </c>
      <c r="J129" s="316">
        <v>1.0000000000000002</v>
      </c>
      <c r="K129" s="317">
        <v>1</v>
      </c>
      <c r="L129" s="41"/>
      <c r="M129" s="41"/>
      <c r="N129" s="41"/>
      <c r="O129" s="41"/>
    </row>
    <row r="130" spans="1:15" s="231" customFormat="1" ht="12.75">
      <c r="A130" s="228" t="s">
        <v>12</v>
      </c>
      <c r="B130" s="52"/>
      <c r="C130" s="282" t="s">
        <v>238</v>
      </c>
      <c r="D130" s="52"/>
      <c r="E130" s="52"/>
      <c r="F130" s="52"/>
      <c r="G130" s="52"/>
      <c r="H130" s="52"/>
      <c r="I130" s="52"/>
      <c r="J130" s="318"/>
      <c r="K130" s="319"/>
      <c r="L130" s="41"/>
      <c r="M130" s="41"/>
      <c r="N130" s="41"/>
      <c r="O130" s="41"/>
    </row>
    <row r="131" spans="1:15" s="231" customFormat="1" ht="13.5" thickBot="1">
      <c r="A131" s="232" t="s">
        <v>13</v>
      </c>
      <c r="B131" s="53"/>
      <c r="C131" s="53"/>
      <c r="D131" s="53"/>
      <c r="E131" s="53"/>
      <c r="F131" s="53"/>
      <c r="G131" s="53"/>
      <c r="H131" s="53"/>
      <c r="I131" s="53"/>
      <c r="J131" s="320"/>
      <c r="K131" s="321"/>
      <c r="L131" s="41"/>
      <c r="M131" s="41"/>
      <c r="N131" s="41"/>
      <c r="O131" s="41"/>
    </row>
    <row r="132" spans="1:15" s="231" customFormat="1" ht="13.5" thickBot="1">
      <c r="A132" s="53"/>
      <c r="B132" s="53"/>
      <c r="C132" s="14"/>
      <c r="D132" s="14"/>
      <c r="E132" s="14"/>
      <c r="F132" s="14"/>
      <c r="G132" s="14"/>
      <c r="H132" s="14"/>
      <c r="I132" s="14"/>
      <c r="J132" s="322"/>
      <c r="K132" s="322"/>
      <c r="L132" s="41"/>
      <c r="M132" s="41"/>
      <c r="N132" s="41"/>
      <c r="O132" s="41"/>
    </row>
    <row r="133" spans="1:15" s="231" customFormat="1" ht="15.75">
      <c r="A133" s="131" t="s">
        <v>306</v>
      </c>
      <c r="B133" s="323"/>
      <c r="C133" s="323"/>
      <c r="D133" s="323"/>
      <c r="E133" s="323"/>
      <c r="F133" s="323"/>
      <c r="G133" s="323"/>
      <c r="H133" s="323"/>
      <c r="I133" s="323"/>
      <c r="J133" s="323"/>
      <c r="K133" s="324"/>
      <c r="L133" s="41"/>
      <c r="M133" s="41"/>
      <c r="N133" s="41"/>
      <c r="O133" s="41"/>
    </row>
    <row r="134" spans="1:14" ht="7.5" customHeight="1">
      <c r="A134" s="187"/>
      <c r="B134" s="177"/>
      <c r="C134" s="177"/>
      <c r="D134" s="177"/>
      <c r="E134" s="177"/>
      <c r="F134" s="177"/>
      <c r="G134" s="177"/>
      <c r="H134" s="177"/>
      <c r="I134" s="177"/>
      <c r="J134" s="177"/>
      <c r="K134" s="325"/>
      <c r="L134" s="41"/>
      <c r="M134" s="41"/>
      <c r="N134" s="41"/>
    </row>
    <row r="135" spans="1:15" ht="12.75">
      <c r="A135" s="133"/>
      <c r="B135" s="234"/>
      <c r="C135" s="234"/>
      <c r="D135" s="234"/>
      <c r="E135" s="304"/>
      <c r="F135" s="377" t="s">
        <v>33</v>
      </c>
      <c r="G135" s="377"/>
      <c r="H135" s="363" t="s">
        <v>15</v>
      </c>
      <c r="I135" s="364"/>
      <c r="J135" s="363" t="s">
        <v>36</v>
      </c>
      <c r="K135" s="369"/>
      <c r="L135" s="49"/>
      <c r="M135" s="49"/>
      <c r="O135" s="41"/>
    </row>
    <row r="136" spans="1:15" ht="12.75">
      <c r="A136" s="133"/>
      <c r="B136" s="234"/>
      <c r="C136" s="234"/>
      <c r="D136" s="234"/>
      <c r="E136" s="304"/>
      <c r="F136" s="199" t="s">
        <v>34</v>
      </c>
      <c r="G136" s="199" t="s">
        <v>35</v>
      </c>
      <c r="H136" s="305" t="s">
        <v>34</v>
      </c>
      <c r="I136" s="306" t="s">
        <v>35</v>
      </c>
      <c r="J136" s="199" t="s">
        <v>34</v>
      </c>
      <c r="K136" s="307" t="s">
        <v>35</v>
      </c>
      <c r="L136" s="41"/>
      <c r="M136" s="41"/>
      <c r="N136" s="41"/>
      <c r="O136" s="41"/>
    </row>
    <row r="137" spans="1:15" s="236" customFormat="1" ht="12.75">
      <c r="A137" s="187"/>
      <c r="B137" s="177" t="s">
        <v>307</v>
      </c>
      <c r="C137" s="177"/>
      <c r="D137" s="177"/>
      <c r="E137" s="177"/>
      <c r="F137" s="326">
        <v>181</v>
      </c>
      <c r="G137" s="326">
        <v>180</v>
      </c>
      <c r="H137" s="326">
        <v>1523773.61</v>
      </c>
      <c r="I137" s="327">
        <v>1481025.1</v>
      </c>
      <c r="J137" s="328">
        <v>0.13295254064577364</v>
      </c>
      <c r="K137" s="328">
        <v>0.13240144334115633</v>
      </c>
      <c r="L137" s="41"/>
      <c r="M137" s="41"/>
      <c r="N137" s="41"/>
      <c r="O137" s="41"/>
    </row>
    <row r="138" spans="1:15" s="236" customFormat="1" ht="12.75">
      <c r="A138" s="187"/>
      <c r="B138" s="177" t="s">
        <v>142</v>
      </c>
      <c r="C138" s="177"/>
      <c r="D138" s="177"/>
      <c r="E138" s="177"/>
      <c r="F138" s="326">
        <v>309</v>
      </c>
      <c r="G138" s="326">
        <v>305</v>
      </c>
      <c r="H138" s="326">
        <v>2678313.09</v>
      </c>
      <c r="I138" s="327">
        <v>2622456.38</v>
      </c>
      <c r="J138" s="328">
        <v>0.2336886054617605</v>
      </c>
      <c r="K138" s="328">
        <v>0.23444370376384835</v>
      </c>
      <c r="L138" s="41"/>
      <c r="M138" s="41"/>
      <c r="N138" s="41"/>
      <c r="O138" s="41"/>
    </row>
    <row r="139" spans="1:15" ht="12.75">
      <c r="A139" s="187"/>
      <c r="B139" s="177" t="s">
        <v>308</v>
      </c>
      <c r="C139" s="177"/>
      <c r="D139" s="177"/>
      <c r="E139" s="177"/>
      <c r="F139" s="326">
        <v>765</v>
      </c>
      <c r="G139" s="326">
        <v>747</v>
      </c>
      <c r="H139" s="326">
        <v>7258947.46</v>
      </c>
      <c r="I139" s="327">
        <v>7082386.76</v>
      </c>
      <c r="J139" s="328">
        <v>0.6333588538924658</v>
      </c>
      <c r="K139" s="328">
        <v>0.6331548528949953</v>
      </c>
      <c r="L139" s="41"/>
      <c r="M139" s="41"/>
      <c r="N139" s="41"/>
      <c r="O139" s="41"/>
    </row>
    <row r="140" spans="1:15" ht="12.75">
      <c r="A140" s="187"/>
      <c r="B140" s="177"/>
      <c r="C140" s="177"/>
      <c r="D140" s="177"/>
      <c r="E140" s="177"/>
      <c r="F140" s="329"/>
      <c r="G140" s="329"/>
      <c r="H140" s="330"/>
      <c r="I140" s="330"/>
      <c r="J140" s="331"/>
      <c r="K140" s="331"/>
      <c r="L140" s="41"/>
      <c r="M140" s="41"/>
      <c r="N140" s="41"/>
      <c r="O140" s="41"/>
    </row>
    <row r="141" spans="1:15" ht="12.75">
      <c r="A141" s="192"/>
      <c r="B141" s="24" t="s">
        <v>37</v>
      </c>
      <c r="C141" s="332"/>
      <c r="D141" s="332"/>
      <c r="E141" s="333"/>
      <c r="F141" s="315">
        <v>1255</v>
      </c>
      <c r="G141" s="315">
        <v>1232</v>
      </c>
      <c r="H141" s="88">
        <v>11461034.16</v>
      </c>
      <c r="I141" s="88">
        <v>11185868.24</v>
      </c>
      <c r="J141" s="316">
        <v>1</v>
      </c>
      <c r="K141" s="317">
        <v>1</v>
      </c>
      <c r="L141" s="41"/>
      <c r="M141" s="41"/>
      <c r="N141" s="41"/>
      <c r="O141" s="41"/>
    </row>
    <row r="142" spans="1:15" ht="12.75">
      <c r="A142" s="228" t="s">
        <v>12</v>
      </c>
      <c r="B142" s="52"/>
      <c r="C142" s="282" t="s">
        <v>238</v>
      </c>
      <c r="D142" s="52"/>
      <c r="E142" s="52"/>
      <c r="F142" s="52"/>
      <c r="G142" s="52"/>
      <c r="H142" s="52"/>
      <c r="I142" s="52"/>
      <c r="J142" s="318"/>
      <c r="K142" s="319"/>
      <c r="L142" s="41"/>
      <c r="M142" s="41"/>
      <c r="N142" s="41"/>
      <c r="O142" s="41"/>
    </row>
    <row r="143" spans="1:15" ht="13.5" thickBot="1">
      <c r="A143" s="232" t="s">
        <v>13</v>
      </c>
      <c r="B143" s="53"/>
      <c r="C143" s="53"/>
      <c r="D143" s="53"/>
      <c r="E143" s="53"/>
      <c r="F143" s="53"/>
      <c r="G143" s="53"/>
      <c r="H143" s="53"/>
      <c r="I143" s="53"/>
      <c r="J143" s="320"/>
      <c r="K143" s="321"/>
      <c r="L143" s="41"/>
      <c r="M143" s="41"/>
      <c r="N143" s="41"/>
      <c r="O143" s="41"/>
    </row>
    <row r="144" spans="1:15" ht="13.5" thickBot="1">
      <c r="A144" s="334"/>
      <c r="B144" s="334"/>
      <c r="C144" s="49"/>
      <c r="D144" s="49"/>
      <c r="E144" s="49"/>
      <c r="F144" s="49"/>
      <c r="G144" s="49"/>
      <c r="H144" s="49"/>
      <c r="I144" s="49"/>
      <c r="L144" s="41"/>
      <c r="M144" s="41"/>
      <c r="N144" s="41"/>
      <c r="O144" s="41"/>
    </row>
    <row r="145" spans="1:15" ht="15.75">
      <c r="A145" s="131" t="s">
        <v>78</v>
      </c>
      <c r="B145" s="103"/>
      <c r="C145" s="103"/>
      <c r="D145" s="103"/>
      <c r="E145" s="103"/>
      <c r="F145" s="103"/>
      <c r="G145" s="103"/>
      <c r="H145" s="103"/>
      <c r="I145" s="103"/>
      <c r="J145" s="103"/>
      <c r="K145" s="104"/>
      <c r="L145" s="41"/>
      <c r="M145" s="41"/>
      <c r="N145" s="41"/>
      <c r="O145" s="41"/>
    </row>
    <row r="146" spans="1:15" ht="7.5" customHeight="1">
      <c r="A146" s="51"/>
      <c r="B146" s="49"/>
      <c r="C146" s="49"/>
      <c r="D146" s="49"/>
      <c r="E146" s="49"/>
      <c r="F146" s="49"/>
      <c r="G146" s="49"/>
      <c r="H146" s="49"/>
      <c r="I146" s="49"/>
      <c r="J146" s="49"/>
      <c r="K146" s="105"/>
      <c r="L146" s="41"/>
      <c r="M146" s="41"/>
      <c r="N146" s="41"/>
      <c r="O146" s="41"/>
    </row>
    <row r="147" spans="1:15" s="231" customFormat="1" ht="12.75">
      <c r="A147" s="133"/>
      <c r="B147" s="234"/>
      <c r="C147" s="234"/>
      <c r="D147" s="234"/>
      <c r="E147" s="304"/>
      <c r="F147" s="363" t="s">
        <v>33</v>
      </c>
      <c r="G147" s="364"/>
      <c r="H147" s="363" t="s">
        <v>15</v>
      </c>
      <c r="I147" s="364"/>
      <c r="J147" s="363" t="s">
        <v>36</v>
      </c>
      <c r="K147" s="369"/>
      <c r="L147" s="41"/>
      <c r="M147" s="41"/>
      <c r="N147" s="41"/>
      <c r="O147" s="41"/>
    </row>
    <row r="148" spans="1:15" s="231" customFormat="1" ht="12.75">
      <c r="A148" s="133"/>
      <c r="B148" s="234"/>
      <c r="C148" s="234"/>
      <c r="D148" s="234"/>
      <c r="E148" s="304"/>
      <c r="F148" s="199" t="s">
        <v>34</v>
      </c>
      <c r="G148" s="199" t="s">
        <v>35</v>
      </c>
      <c r="H148" s="335" t="s">
        <v>34</v>
      </c>
      <c r="I148" s="336" t="s">
        <v>35</v>
      </c>
      <c r="J148" s="199" t="s">
        <v>34</v>
      </c>
      <c r="K148" s="307" t="s">
        <v>35</v>
      </c>
      <c r="L148" s="41"/>
      <c r="M148" s="41"/>
      <c r="N148" s="41"/>
      <c r="O148" s="41"/>
    </row>
    <row r="149" spans="1:15" ht="12.75">
      <c r="A149" s="51"/>
      <c r="B149" s="49" t="s">
        <v>30</v>
      </c>
      <c r="C149" s="49"/>
      <c r="D149" s="49"/>
      <c r="E149" s="49"/>
      <c r="F149" s="308">
        <v>900</v>
      </c>
      <c r="G149" s="308">
        <v>919</v>
      </c>
      <c r="H149" s="309">
        <v>8100814.17</v>
      </c>
      <c r="I149" s="309">
        <v>7935456.88</v>
      </c>
      <c r="J149" s="337">
        <v>0.8367645654360882</v>
      </c>
      <c r="K149" s="338">
        <v>0.8361582656469171</v>
      </c>
      <c r="L149" s="41"/>
      <c r="M149" s="41"/>
      <c r="N149" s="41"/>
      <c r="O149" s="41"/>
    </row>
    <row r="150" spans="1:15" ht="12.75">
      <c r="A150" s="51"/>
      <c r="B150" s="49" t="s">
        <v>187</v>
      </c>
      <c r="C150" s="49"/>
      <c r="D150" s="49"/>
      <c r="E150" s="49"/>
      <c r="F150" s="308">
        <v>111</v>
      </c>
      <c r="G150" s="308">
        <v>95</v>
      </c>
      <c r="H150" s="309">
        <v>1095171.11</v>
      </c>
      <c r="I150" s="309">
        <v>958122.94</v>
      </c>
      <c r="J150" s="339">
        <v>0.11312447844206114</v>
      </c>
      <c r="K150" s="338">
        <v>0.10095731448129616</v>
      </c>
      <c r="L150" s="41"/>
      <c r="M150" s="41"/>
      <c r="N150" s="41"/>
      <c r="O150" s="41"/>
    </row>
    <row r="151" spans="1:15" ht="12.75">
      <c r="A151" s="51"/>
      <c r="B151" s="49" t="s">
        <v>85</v>
      </c>
      <c r="C151" s="49"/>
      <c r="D151" s="49"/>
      <c r="E151" s="49"/>
      <c r="F151" s="308">
        <v>24</v>
      </c>
      <c r="G151" s="308">
        <v>24</v>
      </c>
      <c r="H151" s="309">
        <v>219026.52</v>
      </c>
      <c r="I151" s="309">
        <v>245353.33</v>
      </c>
      <c r="J151" s="339">
        <v>0.02262410011891171</v>
      </c>
      <c r="K151" s="338">
        <v>0.025852854849549092</v>
      </c>
      <c r="L151" s="41"/>
      <c r="M151" s="41"/>
      <c r="N151" s="41"/>
      <c r="O151" s="41"/>
    </row>
    <row r="152" spans="1:15" ht="12.75" customHeight="1">
      <c r="A152" s="51"/>
      <c r="B152" s="49" t="s">
        <v>86</v>
      </c>
      <c r="C152" s="49"/>
      <c r="D152" s="49"/>
      <c r="E152" s="49"/>
      <c r="F152" s="308">
        <v>19</v>
      </c>
      <c r="G152" s="308">
        <v>17</v>
      </c>
      <c r="H152" s="309">
        <v>162796.93</v>
      </c>
      <c r="I152" s="309">
        <v>259889.85</v>
      </c>
      <c r="J152" s="339">
        <v>0.016815927328669888</v>
      </c>
      <c r="K152" s="338">
        <v>0.027384566449214637</v>
      </c>
      <c r="L152" s="41"/>
      <c r="M152" s="41"/>
      <c r="N152" s="41"/>
      <c r="O152" s="41"/>
    </row>
    <row r="153" spans="1:15" ht="12.75">
      <c r="A153" s="51"/>
      <c r="B153" s="49" t="s">
        <v>87</v>
      </c>
      <c r="C153" s="49"/>
      <c r="D153" s="49"/>
      <c r="E153" s="49"/>
      <c r="F153" s="308">
        <v>7</v>
      </c>
      <c r="G153" s="308">
        <v>5</v>
      </c>
      <c r="H153" s="309">
        <v>41676.72</v>
      </c>
      <c r="I153" s="309">
        <v>40248.4</v>
      </c>
      <c r="J153" s="339">
        <v>0.00430495031335863</v>
      </c>
      <c r="K153" s="338">
        <v>0.0042409697195737745</v>
      </c>
      <c r="L153" s="41"/>
      <c r="M153" s="41"/>
      <c r="N153" s="41"/>
      <c r="O153" s="41"/>
    </row>
    <row r="154" spans="1:15" ht="12.75">
      <c r="A154" s="51"/>
      <c r="B154" s="49" t="s">
        <v>89</v>
      </c>
      <c r="C154" s="49"/>
      <c r="D154" s="49"/>
      <c r="E154" s="49"/>
      <c r="F154" s="308">
        <v>7</v>
      </c>
      <c r="G154" s="308">
        <v>2</v>
      </c>
      <c r="H154" s="309">
        <v>56215.14</v>
      </c>
      <c r="I154" s="309">
        <v>18159.03</v>
      </c>
      <c r="J154" s="339">
        <v>0.005806680193606868</v>
      </c>
      <c r="K154" s="338">
        <v>0.0019134151013911547</v>
      </c>
      <c r="L154" s="41"/>
      <c r="M154" s="41"/>
      <c r="N154" s="41"/>
      <c r="O154" s="41"/>
    </row>
    <row r="155" spans="1:15" ht="12.75">
      <c r="A155" s="51"/>
      <c r="B155" s="49" t="s">
        <v>88</v>
      </c>
      <c r="C155" s="49"/>
      <c r="D155" s="49"/>
      <c r="E155" s="49"/>
      <c r="F155" s="308">
        <v>1</v>
      </c>
      <c r="G155" s="308">
        <v>4</v>
      </c>
      <c r="H155" s="309">
        <v>5414.63</v>
      </c>
      <c r="I155" s="309">
        <v>33146.22</v>
      </c>
      <c r="J155" s="339">
        <v>0.0005592981673034978</v>
      </c>
      <c r="K155" s="338">
        <v>0.003492613752057986</v>
      </c>
      <c r="L155" s="41"/>
      <c r="M155" s="41"/>
      <c r="N155" s="41"/>
      <c r="O155" s="41"/>
    </row>
    <row r="156" spans="1:15" ht="12.75">
      <c r="A156" s="51"/>
      <c r="B156" s="49" t="s">
        <v>90</v>
      </c>
      <c r="C156" s="49"/>
      <c r="D156" s="49"/>
      <c r="E156" s="49"/>
      <c r="F156" s="308">
        <v>0</v>
      </c>
      <c r="G156" s="308">
        <v>0</v>
      </c>
      <c r="H156" s="309">
        <v>0</v>
      </c>
      <c r="I156" s="309">
        <v>0</v>
      </c>
      <c r="J156" s="339">
        <v>0</v>
      </c>
      <c r="K156" s="338">
        <v>0</v>
      </c>
      <c r="L156" s="41"/>
      <c r="M156" s="41"/>
      <c r="N156" s="41"/>
      <c r="O156" s="41"/>
    </row>
    <row r="157" spans="1:15" ht="12.75">
      <c r="A157" s="51"/>
      <c r="B157" s="49" t="s">
        <v>91</v>
      </c>
      <c r="C157" s="49"/>
      <c r="D157" s="49"/>
      <c r="E157" s="49"/>
      <c r="F157" s="308">
        <v>0</v>
      </c>
      <c r="G157" s="308">
        <v>0</v>
      </c>
      <c r="H157" s="309">
        <v>0</v>
      </c>
      <c r="I157" s="309">
        <v>0</v>
      </c>
      <c r="J157" s="339">
        <v>0</v>
      </c>
      <c r="K157" s="338">
        <v>0</v>
      </c>
      <c r="L157" s="41"/>
      <c r="M157" s="41"/>
      <c r="N157" s="41"/>
      <c r="O157" s="41"/>
    </row>
    <row r="158" spans="1:15" ht="12.75">
      <c r="A158" s="51"/>
      <c r="B158" s="49" t="s">
        <v>188</v>
      </c>
      <c r="C158" s="49"/>
      <c r="D158" s="49"/>
      <c r="E158" s="49"/>
      <c r="F158" s="308">
        <v>0</v>
      </c>
      <c r="G158" s="308">
        <v>0</v>
      </c>
      <c r="H158" s="309">
        <v>0</v>
      </c>
      <c r="I158" s="309">
        <v>0</v>
      </c>
      <c r="J158" s="339">
        <v>0</v>
      </c>
      <c r="K158" s="338">
        <v>0</v>
      </c>
      <c r="L158" s="41"/>
      <c r="M158" s="41"/>
      <c r="N158" s="41"/>
      <c r="O158" s="41"/>
    </row>
    <row r="159" spans="1:15" ht="12.75">
      <c r="A159" s="51"/>
      <c r="B159" s="49" t="s">
        <v>189</v>
      </c>
      <c r="C159" s="49"/>
      <c r="D159" s="49"/>
      <c r="E159" s="49"/>
      <c r="F159" s="311">
        <v>0</v>
      </c>
      <c r="G159" s="311">
        <v>0</v>
      </c>
      <c r="H159" s="312">
        <v>0</v>
      </c>
      <c r="I159" s="312">
        <v>0</v>
      </c>
      <c r="J159" s="340">
        <v>0</v>
      </c>
      <c r="K159" s="341">
        <v>0</v>
      </c>
      <c r="L159" s="41"/>
      <c r="M159" s="41"/>
      <c r="N159" s="41"/>
      <c r="O159" s="41"/>
    </row>
    <row r="160" spans="1:15" ht="12.75">
      <c r="A160" s="171"/>
      <c r="B160" s="24" t="s">
        <v>185</v>
      </c>
      <c r="C160" s="50"/>
      <c r="D160" s="50"/>
      <c r="E160" s="314"/>
      <c r="F160" s="315">
        <v>1069</v>
      </c>
      <c r="G160" s="315">
        <v>1066</v>
      </c>
      <c r="H160" s="88">
        <v>9681115.22</v>
      </c>
      <c r="I160" s="88">
        <v>9490376.65</v>
      </c>
      <c r="J160" s="316">
        <v>0.9999999999999999</v>
      </c>
      <c r="K160" s="317">
        <v>1</v>
      </c>
      <c r="L160" s="41"/>
      <c r="M160" s="41"/>
      <c r="N160" s="41"/>
      <c r="O160" s="41"/>
    </row>
    <row r="161" spans="1:15" s="231" customFormat="1" ht="12.75">
      <c r="A161" s="185" t="s">
        <v>12</v>
      </c>
      <c r="B161" s="14"/>
      <c r="C161" s="342" t="s">
        <v>305</v>
      </c>
      <c r="D161" s="14"/>
      <c r="E161" s="14"/>
      <c r="F161" s="343"/>
      <c r="G161" s="343"/>
      <c r="H161" s="343"/>
      <c r="I161" s="343"/>
      <c r="J161" s="344"/>
      <c r="K161" s="345"/>
      <c r="L161" s="41"/>
      <c r="M161" s="41"/>
      <c r="N161" s="41"/>
      <c r="O161" s="41"/>
    </row>
    <row r="162" spans="1:15" s="231" customFormat="1" ht="13.5" thickBot="1">
      <c r="A162" s="232" t="s">
        <v>13</v>
      </c>
      <c r="B162" s="53"/>
      <c r="C162" s="53"/>
      <c r="D162" s="53"/>
      <c r="E162" s="53"/>
      <c r="F162" s="346"/>
      <c r="G162" s="346"/>
      <c r="H162" s="346"/>
      <c r="I162" s="346"/>
      <c r="J162" s="347"/>
      <c r="K162" s="348"/>
      <c r="L162" s="41"/>
      <c r="M162" s="41"/>
      <c r="N162" s="41"/>
      <c r="O162" s="41"/>
    </row>
    <row r="163" spans="12:14" ht="13.5" thickBot="1">
      <c r="L163" s="41"/>
      <c r="M163" s="41"/>
      <c r="N163" s="41"/>
    </row>
    <row r="164" spans="1:11" ht="15.75">
      <c r="A164" s="131" t="s">
        <v>39</v>
      </c>
      <c r="B164" s="103"/>
      <c r="C164" s="103"/>
      <c r="D164" s="103"/>
      <c r="E164" s="103"/>
      <c r="F164" s="103"/>
      <c r="G164" s="103"/>
      <c r="H164" s="103"/>
      <c r="I164" s="103"/>
      <c r="J164" s="103"/>
      <c r="K164" s="104"/>
    </row>
    <row r="165" spans="1:11" ht="6.75" customHeight="1">
      <c r="A165" s="51"/>
      <c r="B165" s="49"/>
      <c r="C165" s="49"/>
      <c r="D165" s="49"/>
      <c r="E165" s="49"/>
      <c r="F165" s="49"/>
      <c r="G165" s="49"/>
      <c r="H165" s="49"/>
      <c r="I165" s="49"/>
      <c r="J165" s="49"/>
      <c r="K165" s="105"/>
    </row>
    <row r="166" spans="1:11" ht="12.75">
      <c r="A166" s="349"/>
      <c r="B166" s="350"/>
      <c r="C166" s="350"/>
      <c r="D166" s="350"/>
      <c r="E166" s="350"/>
      <c r="F166" s="363" t="s">
        <v>33</v>
      </c>
      <c r="G166" s="364"/>
      <c r="H166" s="363" t="s">
        <v>15</v>
      </c>
      <c r="I166" s="364"/>
      <c r="J166" s="363" t="s">
        <v>36</v>
      </c>
      <c r="K166" s="369"/>
    </row>
    <row r="167" spans="1:11" ht="12.75">
      <c r="A167" s="349"/>
      <c r="B167" s="350"/>
      <c r="C167" s="350"/>
      <c r="D167" s="350"/>
      <c r="E167" s="350"/>
      <c r="F167" s="199" t="s">
        <v>34</v>
      </c>
      <c r="G167" s="199" t="s">
        <v>35</v>
      </c>
      <c r="H167" s="199" t="s">
        <v>34</v>
      </c>
      <c r="I167" s="200" t="s">
        <v>35</v>
      </c>
      <c r="J167" s="199" t="s">
        <v>34</v>
      </c>
      <c r="K167" s="307" t="s">
        <v>35</v>
      </c>
    </row>
    <row r="168" spans="1:11" ht="12.75">
      <c r="A168" s="51"/>
      <c r="B168" s="49" t="s">
        <v>93</v>
      </c>
      <c r="C168" s="49"/>
      <c r="D168" s="49"/>
      <c r="E168" s="49"/>
      <c r="F168" s="308">
        <v>235</v>
      </c>
      <c r="G168" s="308">
        <v>234</v>
      </c>
      <c r="H168" s="309">
        <v>1946659.62</v>
      </c>
      <c r="I168" s="309">
        <v>1896214</v>
      </c>
      <c r="J168" s="337">
        <v>0.16985025895778325</v>
      </c>
      <c r="K168" s="351">
        <v>0.16951871408776759</v>
      </c>
    </row>
    <row r="169" spans="1:11" ht="12.75">
      <c r="A169" s="51"/>
      <c r="B169" s="49" t="s">
        <v>92</v>
      </c>
      <c r="C169" s="49"/>
      <c r="D169" s="49"/>
      <c r="E169" s="49"/>
      <c r="F169" s="308">
        <v>910</v>
      </c>
      <c r="G169" s="308">
        <v>893</v>
      </c>
      <c r="H169" s="309">
        <v>8215116.66</v>
      </c>
      <c r="I169" s="309">
        <v>8034356.85</v>
      </c>
      <c r="J169" s="339">
        <v>0.7167866830614175</v>
      </c>
      <c r="K169" s="310">
        <v>0.7182595644448606</v>
      </c>
    </row>
    <row r="170" spans="1:11" ht="12.75">
      <c r="A170" s="51"/>
      <c r="B170" s="49" t="s">
        <v>94</v>
      </c>
      <c r="C170" s="49"/>
      <c r="D170" s="49"/>
      <c r="E170" s="49"/>
      <c r="F170" s="308">
        <v>1</v>
      </c>
      <c r="G170" s="308">
        <v>1</v>
      </c>
      <c r="H170" s="309">
        <v>12366.96</v>
      </c>
      <c r="I170" s="309">
        <v>12366.96</v>
      </c>
      <c r="J170" s="339">
        <v>0.0010790439874232079</v>
      </c>
      <c r="K170" s="310">
        <v>0.0011055878484046938</v>
      </c>
    </row>
    <row r="171" spans="1:11" ht="12.75">
      <c r="A171" s="51"/>
      <c r="B171" s="49" t="s">
        <v>57</v>
      </c>
      <c r="C171" s="49"/>
      <c r="D171" s="49"/>
      <c r="E171" s="49"/>
      <c r="F171" s="308">
        <v>80</v>
      </c>
      <c r="G171" s="308">
        <v>78</v>
      </c>
      <c r="H171" s="309">
        <v>1016899.45</v>
      </c>
      <c r="I171" s="309">
        <v>984668.27</v>
      </c>
      <c r="J171" s="339">
        <v>0.0887266747314188</v>
      </c>
      <c r="K171" s="310">
        <v>0.08802788025688384</v>
      </c>
    </row>
    <row r="172" spans="1:11" ht="12.75">
      <c r="A172" s="51"/>
      <c r="B172" s="49" t="s">
        <v>95</v>
      </c>
      <c r="C172" s="49"/>
      <c r="D172" s="49"/>
      <c r="E172" s="49"/>
      <c r="F172" s="308">
        <v>29</v>
      </c>
      <c r="G172" s="308">
        <v>26</v>
      </c>
      <c r="H172" s="309">
        <v>269991.47</v>
      </c>
      <c r="I172" s="309">
        <v>258262.16</v>
      </c>
      <c r="J172" s="339">
        <v>0.023557339261957137</v>
      </c>
      <c r="K172" s="310">
        <v>0.023088253362083228</v>
      </c>
    </row>
    <row r="173" spans="1:11" ht="12.75">
      <c r="A173" s="51"/>
      <c r="B173" s="49" t="s">
        <v>96</v>
      </c>
      <c r="C173" s="49"/>
      <c r="D173" s="49"/>
      <c r="E173" s="49"/>
      <c r="F173" s="311">
        <v>0</v>
      </c>
      <c r="G173" s="311">
        <v>0</v>
      </c>
      <c r="H173" s="312">
        <v>0</v>
      </c>
      <c r="I173" s="312">
        <v>0</v>
      </c>
      <c r="J173" s="340">
        <v>0</v>
      </c>
      <c r="K173" s="313">
        <v>0</v>
      </c>
    </row>
    <row r="174" spans="1:11" ht="12.75">
      <c r="A174" s="171"/>
      <c r="B174" s="24" t="s">
        <v>51</v>
      </c>
      <c r="C174" s="50"/>
      <c r="D174" s="50"/>
      <c r="E174" s="50"/>
      <c r="F174" s="315">
        <v>1255</v>
      </c>
      <c r="G174" s="315">
        <v>1232</v>
      </c>
      <c r="H174" s="88">
        <v>11461034.160000002</v>
      </c>
      <c r="I174" s="88">
        <v>11185868.24</v>
      </c>
      <c r="J174" s="316">
        <v>0.9999999999999999</v>
      </c>
      <c r="K174" s="317">
        <v>0.9999999999999999</v>
      </c>
    </row>
    <row r="175" spans="1:11" ht="12.75">
      <c r="A175" s="228" t="s">
        <v>12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230"/>
    </row>
    <row r="176" spans="1:11" ht="13.5" thickBot="1">
      <c r="A176" s="232" t="s">
        <v>13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233"/>
    </row>
    <row r="177" ht="13.5" thickBot="1"/>
    <row r="178" spans="1:11" ht="15.75">
      <c r="A178" s="131" t="s">
        <v>234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104"/>
    </row>
    <row r="179" spans="1:11" ht="7.5" customHeight="1">
      <c r="A179" s="51"/>
      <c r="B179" s="49"/>
      <c r="C179" s="49"/>
      <c r="D179" s="49"/>
      <c r="E179" s="49"/>
      <c r="F179" s="49"/>
      <c r="G179" s="49"/>
      <c r="H179" s="49"/>
      <c r="I179" s="49"/>
      <c r="J179" s="49"/>
      <c r="K179" s="105"/>
    </row>
    <row r="180" spans="1:11" ht="12.75">
      <c r="A180" s="173"/>
      <c r="B180" s="237"/>
      <c r="C180" s="237"/>
      <c r="D180" s="237"/>
      <c r="E180" s="352"/>
      <c r="F180" s="363" t="s">
        <v>33</v>
      </c>
      <c r="G180" s="364"/>
      <c r="H180" s="363" t="s">
        <v>38</v>
      </c>
      <c r="I180" s="364"/>
      <c r="J180" s="363" t="s">
        <v>36</v>
      </c>
      <c r="K180" s="369"/>
    </row>
    <row r="181" spans="1:11" ht="12.75">
      <c r="A181" s="349" t="s">
        <v>235</v>
      </c>
      <c r="B181" s="350"/>
      <c r="C181" s="350"/>
      <c r="D181" s="350"/>
      <c r="E181" s="353"/>
      <c r="F181" s="199" t="s">
        <v>34</v>
      </c>
      <c r="G181" s="199" t="s">
        <v>35</v>
      </c>
      <c r="H181" s="199" t="s">
        <v>34</v>
      </c>
      <c r="I181" s="200" t="s">
        <v>35</v>
      </c>
      <c r="J181" s="199" t="s">
        <v>34</v>
      </c>
      <c r="K181" s="307" t="s">
        <v>35</v>
      </c>
    </row>
    <row r="182" spans="1:11" ht="12.75">
      <c r="A182" s="51"/>
      <c r="B182" s="102">
        <v>0.06</v>
      </c>
      <c r="C182" s="49"/>
      <c r="D182" s="49"/>
      <c r="E182" s="354"/>
      <c r="F182" s="308">
        <v>5</v>
      </c>
      <c r="G182" s="308">
        <v>7</v>
      </c>
      <c r="H182" s="309">
        <v>22091.55</v>
      </c>
      <c r="I182" s="355">
        <v>47701.18</v>
      </c>
      <c r="J182" s="337">
        <v>0.0019275354816672145</v>
      </c>
      <c r="K182" s="338">
        <v>0.00426441461463165</v>
      </c>
    </row>
    <row r="183" spans="1:11" ht="12.75">
      <c r="A183" s="51"/>
      <c r="B183" s="102">
        <v>0.069</v>
      </c>
      <c r="C183" s="49"/>
      <c r="D183" s="49"/>
      <c r="E183" s="354"/>
      <c r="F183" s="308">
        <v>0</v>
      </c>
      <c r="G183" s="308">
        <v>0</v>
      </c>
      <c r="H183" s="309">
        <v>0</v>
      </c>
      <c r="I183" s="355">
        <v>0</v>
      </c>
      <c r="J183" s="339">
        <v>0</v>
      </c>
      <c r="K183" s="338">
        <v>0</v>
      </c>
    </row>
    <row r="184" spans="1:11" ht="12.75">
      <c r="A184" s="51"/>
      <c r="B184" s="102">
        <v>0.0735</v>
      </c>
      <c r="C184" s="49"/>
      <c r="D184" s="49"/>
      <c r="E184" s="354"/>
      <c r="F184" s="308">
        <v>0</v>
      </c>
      <c r="G184" s="308">
        <v>0</v>
      </c>
      <c r="H184" s="309">
        <v>0</v>
      </c>
      <c r="I184" s="355">
        <v>0</v>
      </c>
      <c r="J184" s="339">
        <v>0</v>
      </c>
      <c r="K184" s="338">
        <v>0</v>
      </c>
    </row>
    <row r="185" spans="1:11" ht="12.75">
      <c r="A185" s="51"/>
      <c r="B185" s="102">
        <v>0.075</v>
      </c>
      <c r="C185" s="49"/>
      <c r="D185" s="49"/>
      <c r="E185" s="354"/>
      <c r="F185" s="308">
        <v>178</v>
      </c>
      <c r="G185" s="308">
        <v>176</v>
      </c>
      <c r="H185" s="309">
        <v>1512022.38</v>
      </c>
      <c r="I185" s="355">
        <v>1452769.38</v>
      </c>
      <c r="J185" s="339">
        <v>0.13192722043156355</v>
      </c>
      <c r="K185" s="338">
        <v>0.12987542395725557</v>
      </c>
    </row>
    <row r="186" spans="1:11" ht="12.75">
      <c r="A186" s="51"/>
      <c r="B186" s="102">
        <v>0.0775</v>
      </c>
      <c r="C186" s="49"/>
      <c r="D186" s="49"/>
      <c r="E186" s="354"/>
      <c r="F186" s="308">
        <v>0</v>
      </c>
      <c r="G186" s="308">
        <v>0</v>
      </c>
      <c r="H186" s="309">
        <v>0</v>
      </c>
      <c r="I186" s="355">
        <v>0</v>
      </c>
      <c r="J186" s="339">
        <v>0</v>
      </c>
      <c r="K186" s="338">
        <v>0</v>
      </c>
    </row>
    <row r="187" spans="1:11" ht="12.75">
      <c r="A187" s="51"/>
      <c r="B187" s="102">
        <v>0.079</v>
      </c>
      <c r="C187" s="49"/>
      <c r="D187" s="49"/>
      <c r="E187" s="354"/>
      <c r="F187" s="308">
        <v>309</v>
      </c>
      <c r="G187" s="308">
        <v>305</v>
      </c>
      <c r="H187" s="309">
        <v>2678313.09</v>
      </c>
      <c r="I187" s="355">
        <v>2622456.38</v>
      </c>
      <c r="J187" s="339">
        <v>0.2336886054617605</v>
      </c>
      <c r="K187" s="338">
        <v>0.2344437037638484</v>
      </c>
    </row>
    <row r="188" spans="1:11" ht="12.75">
      <c r="A188" s="51"/>
      <c r="B188" s="102">
        <v>0.085</v>
      </c>
      <c r="C188" s="49"/>
      <c r="D188" s="49"/>
      <c r="E188" s="354"/>
      <c r="F188" s="308">
        <v>763</v>
      </c>
      <c r="G188" s="308">
        <v>744</v>
      </c>
      <c r="H188" s="309">
        <v>7248607.14</v>
      </c>
      <c r="I188" s="355">
        <v>7062941.3</v>
      </c>
      <c r="J188" s="339">
        <v>0.6324566386250087</v>
      </c>
      <c r="K188" s="338">
        <v>0.6314164576642645</v>
      </c>
    </row>
    <row r="189" spans="1:11" ht="12.75">
      <c r="A189" s="51"/>
      <c r="B189" s="49"/>
      <c r="C189" s="49"/>
      <c r="D189" s="49"/>
      <c r="E189" s="354"/>
      <c r="F189" s="308"/>
      <c r="G189" s="308"/>
      <c r="H189" s="309"/>
      <c r="I189" s="355"/>
      <c r="J189" s="339"/>
      <c r="K189" s="338"/>
    </row>
    <row r="190" spans="1:11" ht="12.75">
      <c r="A190" s="51"/>
      <c r="B190" s="49"/>
      <c r="C190" s="49"/>
      <c r="D190" s="49"/>
      <c r="E190" s="354"/>
      <c r="F190" s="311"/>
      <c r="G190" s="311"/>
      <c r="H190" s="312"/>
      <c r="I190" s="356"/>
      <c r="J190" s="340"/>
      <c r="K190" s="341"/>
    </row>
    <row r="191" spans="1:11" ht="12.75">
      <c r="A191" s="171"/>
      <c r="B191" s="24" t="s">
        <v>20</v>
      </c>
      <c r="C191" s="50"/>
      <c r="D191" s="50"/>
      <c r="E191" s="50"/>
      <c r="F191" s="315">
        <v>1255</v>
      </c>
      <c r="G191" s="315">
        <v>1232</v>
      </c>
      <c r="H191" s="88">
        <v>11461034.16</v>
      </c>
      <c r="I191" s="88">
        <v>11185868.239999998</v>
      </c>
      <c r="J191" s="316">
        <v>1</v>
      </c>
      <c r="K191" s="317">
        <v>1</v>
      </c>
    </row>
    <row r="192" spans="1:11" ht="12.75">
      <c r="A192" s="185" t="s">
        <v>12</v>
      </c>
      <c r="B192" s="14"/>
      <c r="C192" s="14"/>
      <c r="D192" s="14"/>
      <c r="E192" s="14"/>
      <c r="F192" s="49"/>
      <c r="G192" s="49"/>
      <c r="H192" s="49"/>
      <c r="I192" s="49"/>
      <c r="J192" s="49"/>
      <c r="K192" s="105"/>
    </row>
    <row r="193" spans="1:11" ht="13.5" thickBot="1">
      <c r="A193" s="232" t="s">
        <v>13</v>
      </c>
      <c r="B193" s="53"/>
      <c r="C193" s="53"/>
      <c r="D193" s="53"/>
      <c r="E193" s="53"/>
      <c r="F193" s="293"/>
      <c r="G193" s="293"/>
      <c r="H193" s="293"/>
      <c r="I193" s="293"/>
      <c r="J193" s="293"/>
      <c r="K193" s="357"/>
    </row>
    <row r="194" ht="13.5" thickBot="1"/>
    <row r="195" spans="1:11" ht="15.75">
      <c r="A195" s="131" t="s">
        <v>79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4"/>
    </row>
    <row r="196" spans="1:11" ht="7.5" customHeight="1">
      <c r="A196" s="51"/>
      <c r="B196" s="49"/>
      <c r="C196" s="49"/>
      <c r="D196" s="49"/>
      <c r="E196" s="49"/>
      <c r="F196" s="49"/>
      <c r="G196" s="49"/>
      <c r="H196" s="49"/>
      <c r="I196" s="49"/>
      <c r="J196" s="49"/>
      <c r="K196" s="105"/>
    </row>
    <row r="197" spans="1:11" ht="12.75">
      <c r="A197" s="349"/>
      <c r="B197" s="350"/>
      <c r="C197" s="350"/>
      <c r="D197" s="350"/>
      <c r="E197" s="350"/>
      <c r="F197" s="363" t="s">
        <v>33</v>
      </c>
      <c r="G197" s="364"/>
      <c r="H197" s="363" t="s">
        <v>38</v>
      </c>
      <c r="I197" s="364"/>
      <c r="J197" s="363" t="s">
        <v>36</v>
      </c>
      <c r="K197" s="369"/>
    </row>
    <row r="198" spans="1:11" ht="12.75">
      <c r="A198" s="349"/>
      <c r="B198" s="350"/>
      <c r="C198" s="350"/>
      <c r="D198" s="350"/>
      <c r="E198" s="350"/>
      <c r="F198" s="199" t="s">
        <v>34</v>
      </c>
      <c r="G198" s="199" t="s">
        <v>35</v>
      </c>
      <c r="H198" s="199" t="s">
        <v>34</v>
      </c>
      <c r="I198" s="200" t="s">
        <v>35</v>
      </c>
      <c r="J198" s="199" t="s">
        <v>34</v>
      </c>
      <c r="K198" s="307" t="s">
        <v>35</v>
      </c>
    </row>
    <row r="199" spans="1:11" ht="12.75">
      <c r="A199" s="51"/>
      <c r="B199" s="49" t="s">
        <v>80</v>
      </c>
      <c r="C199" s="49"/>
      <c r="D199" s="49"/>
      <c r="E199" s="49"/>
      <c r="F199" s="308">
        <v>0</v>
      </c>
      <c r="G199" s="308">
        <v>0</v>
      </c>
      <c r="H199" s="309">
        <v>0</v>
      </c>
      <c r="I199" s="309">
        <v>0</v>
      </c>
      <c r="J199" s="337">
        <v>0</v>
      </c>
      <c r="K199" s="351">
        <v>0</v>
      </c>
    </row>
    <row r="200" spans="1:11" ht="12.75">
      <c r="A200" s="51"/>
      <c r="B200" s="49" t="s">
        <v>193</v>
      </c>
      <c r="C200" s="49"/>
      <c r="D200" s="49"/>
      <c r="E200" s="49"/>
      <c r="F200" s="308">
        <v>97</v>
      </c>
      <c r="G200" s="308">
        <v>94</v>
      </c>
      <c r="H200" s="309">
        <v>825231.7</v>
      </c>
      <c r="I200" s="309">
        <v>808397.57</v>
      </c>
      <c r="J200" s="339">
        <v>0.07200324931236397</v>
      </c>
      <c r="K200" s="310">
        <v>0.07226954159080994</v>
      </c>
    </row>
    <row r="201" spans="1:11" ht="12.75">
      <c r="A201" s="51"/>
      <c r="B201" s="49" t="s">
        <v>194</v>
      </c>
      <c r="C201" s="49"/>
      <c r="D201" s="49"/>
      <c r="E201" s="49"/>
      <c r="F201" s="308">
        <v>321</v>
      </c>
      <c r="G201" s="308">
        <v>317</v>
      </c>
      <c r="H201" s="309">
        <v>2828815.41</v>
      </c>
      <c r="I201" s="309">
        <v>2763823.3499999996</v>
      </c>
      <c r="J201" s="339">
        <v>0.24682025814675698</v>
      </c>
      <c r="K201" s="310">
        <v>0.24708170083004657</v>
      </c>
    </row>
    <row r="202" spans="1:11" ht="12.75">
      <c r="A202" s="51"/>
      <c r="B202" s="49" t="s">
        <v>195</v>
      </c>
      <c r="C202" s="49"/>
      <c r="D202" s="49"/>
      <c r="E202" s="49"/>
      <c r="F202" s="308">
        <v>601</v>
      </c>
      <c r="G202" s="308">
        <v>588</v>
      </c>
      <c r="H202" s="309">
        <v>5540276.53</v>
      </c>
      <c r="I202" s="309">
        <v>5384331.84</v>
      </c>
      <c r="J202" s="339">
        <v>0.48340110086540394</v>
      </c>
      <c r="K202" s="310">
        <v>0.4813512661221906</v>
      </c>
    </row>
    <row r="203" spans="1:11" ht="12.75">
      <c r="A203" s="51"/>
      <c r="B203" s="49" t="s">
        <v>81</v>
      </c>
      <c r="C203" s="49"/>
      <c r="D203" s="49"/>
      <c r="E203" s="49"/>
      <c r="F203" s="311">
        <v>236</v>
      </c>
      <c r="G203" s="311">
        <v>233</v>
      </c>
      <c r="H203" s="312">
        <v>2266710.52</v>
      </c>
      <c r="I203" s="312">
        <v>2229315.48</v>
      </c>
      <c r="J203" s="340">
        <v>0.19777539167547512</v>
      </c>
      <c r="K203" s="313">
        <v>0.19929749145695283</v>
      </c>
    </row>
    <row r="204" spans="1:11" ht="12.75">
      <c r="A204" s="171"/>
      <c r="B204" s="24" t="s">
        <v>58</v>
      </c>
      <c r="C204" s="50"/>
      <c r="D204" s="50"/>
      <c r="E204" s="50"/>
      <c r="F204" s="315">
        <v>1255</v>
      </c>
      <c r="G204" s="315">
        <v>1232</v>
      </c>
      <c r="H204" s="88">
        <v>11461034.16</v>
      </c>
      <c r="I204" s="88">
        <v>11185868.24</v>
      </c>
      <c r="J204" s="316">
        <v>1</v>
      </c>
      <c r="K204" s="317">
        <v>0.9999999999999999</v>
      </c>
    </row>
    <row r="205" spans="1:11" ht="12.75">
      <c r="A205" s="185" t="s">
        <v>12</v>
      </c>
      <c r="B205" s="14"/>
      <c r="C205" s="14"/>
      <c r="D205" s="14"/>
      <c r="E205" s="14"/>
      <c r="F205" s="49"/>
      <c r="G205" s="49"/>
      <c r="H205" s="49"/>
      <c r="I205" s="49"/>
      <c r="J205" s="49"/>
      <c r="K205" s="105"/>
    </row>
    <row r="206" spans="1:11" ht="13.5" thickBot="1">
      <c r="A206" s="232" t="s">
        <v>13</v>
      </c>
      <c r="B206" s="53"/>
      <c r="C206" s="53"/>
      <c r="D206" s="53"/>
      <c r="E206" s="53"/>
      <c r="F206" s="293"/>
      <c r="G206" s="293"/>
      <c r="H206" s="293"/>
      <c r="I206" s="293"/>
      <c r="J206" s="293"/>
      <c r="K206" s="357"/>
    </row>
  </sheetData>
  <sheetProtection/>
  <mergeCells count="34">
    <mergeCell ref="F135:G135"/>
    <mergeCell ref="H135:I135"/>
    <mergeCell ref="J135:K135"/>
    <mergeCell ref="F197:G197"/>
    <mergeCell ref="H197:I197"/>
    <mergeCell ref="J197:K197"/>
    <mergeCell ref="J147:K147"/>
    <mergeCell ref="J166:K166"/>
    <mergeCell ref="H147:I147"/>
    <mergeCell ref="F147:G147"/>
    <mergeCell ref="J180:K180"/>
    <mergeCell ref="F180:G180"/>
    <mergeCell ref="H180:I180"/>
    <mergeCell ref="F166:G166"/>
    <mergeCell ref="H166:I166"/>
    <mergeCell ref="B7:C7"/>
    <mergeCell ref="B9:C9"/>
    <mergeCell ref="B4:C4"/>
    <mergeCell ref="B5:C5"/>
    <mergeCell ref="B6:C6"/>
    <mergeCell ref="L5:M7"/>
    <mergeCell ref="D7:G7"/>
    <mergeCell ref="D5:G5"/>
    <mergeCell ref="D6:G6"/>
    <mergeCell ref="H119:I119"/>
    <mergeCell ref="D9:G9"/>
    <mergeCell ref="I4:J6"/>
    <mergeCell ref="J119:K119"/>
    <mergeCell ref="D4:G4"/>
    <mergeCell ref="E99:F99"/>
    <mergeCell ref="E100:F100"/>
    <mergeCell ref="E104:F104"/>
    <mergeCell ref="F119:G119"/>
    <mergeCell ref="E105:F105"/>
  </mergeCells>
  <hyperlinks>
    <hyperlink ref="D8" r:id="rId1" display="investorrelations@vsac.org"/>
    <hyperlink ref="D9" r:id="rId2" display="www.vsac.org"/>
  </hyperlinks>
  <printOptions/>
  <pageMargins left="0.41" right="0.36" top="0.43" bottom="0.62" header="0.5" footer="0.5"/>
  <pageSetup fitToHeight="2" horizontalDpi="600" verticalDpi="600" orientation="portrait" scale="47" r:id="rId4"/>
  <headerFooter alignWithMargins="0">
    <oddFooter>&amp;L&amp;"Arial,Bold"Vermont Student Assistance Corp.&amp;RPage &amp;P of &amp;N</oddFooter>
  </headerFooter>
  <rowBreaks count="1" manualBreakCount="1">
    <brk id="116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showGridLines="0" zoomScale="85" zoomScaleNormal="85" zoomScalePageLayoutView="0" workbookViewId="0" topLeftCell="A1">
      <selection activeCell="I80" sqref="I80:I83"/>
    </sheetView>
  </sheetViews>
  <sheetFormatPr defaultColWidth="9.140625" defaultRowHeight="12.75"/>
  <cols>
    <col min="1" max="2" width="3.140625" style="0" customWidth="1"/>
    <col min="3" max="7" width="14.57421875" style="0" customWidth="1"/>
    <col min="8" max="8" width="13.421875" style="0" customWidth="1"/>
    <col min="9" max="9" width="11.8515625" style="0" bestFit="1" customWidth="1"/>
    <col min="10" max="10" width="16.28125" style="0" customWidth="1"/>
    <col min="11" max="11" width="15.421875" style="0" customWidth="1"/>
    <col min="12" max="12" width="14.57421875" style="0" customWidth="1"/>
    <col min="13" max="13" width="23.00390625" style="0" customWidth="1"/>
    <col min="14" max="14" width="14.57421875" style="0" customWidth="1"/>
    <col min="15" max="15" width="15.28125" style="0" bestFit="1" customWidth="1"/>
    <col min="16" max="18" width="14.57421875" style="0" customWidth="1"/>
    <col min="19" max="20" width="12.140625" style="0" bestFit="1" customWidth="1"/>
    <col min="22" max="35" width="10.8515625" style="0" customWidth="1"/>
    <col min="36" max="36" width="2.7109375" style="0" customWidth="1"/>
  </cols>
  <sheetData>
    <row r="1" ht="15.75">
      <c r="A1" s="1" t="s">
        <v>144</v>
      </c>
    </row>
    <row r="2" spans="1:18" ht="15.75" customHeight="1">
      <c r="A2" s="1" t="s">
        <v>59</v>
      </c>
      <c r="L2" s="392"/>
      <c r="M2" s="392"/>
      <c r="R2" s="25"/>
    </row>
    <row r="3" spans="12:18" ht="13.5" thickBot="1">
      <c r="L3" s="392"/>
      <c r="M3" s="392"/>
      <c r="Q3" s="25"/>
      <c r="R3" s="25"/>
    </row>
    <row r="4" spans="2:18" ht="12.75">
      <c r="B4" s="386" t="s">
        <v>2</v>
      </c>
      <c r="C4" s="387"/>
      <c r="D4" s="387"/>
      <c r="E4" s="393">
        <f>Private!D6</f>
        <v>42004</v>
      </c>
      <c r="F4" s="394"/>
      <c r="G4" s="395"/>
      <c r="L4" s="392"/>
      <c r="M4" s="392"/>
      <c r="Q4" s="25"/>
      <c r="R4" s="25"/>
    </row>
    <row r="5" spans="2:18" ht="13.5" thickBot="1">
      <c r="B5" s="388" t="s">
        <v>60</v>
      </c>
      <c r="C5" s="389"/>
      <c r="D5" s="389"/>
      <c r="E5" s="396" t="str">
        <f>Private!D7</f>
        <v>10/1/14 - 12/31/14</v>
      </c>
      <c r="F5" s="396"/>
      <c r="G5" s="397"/>
      <c r="Q5" s="25"/>
      <c r="R5" s="25"/>
    </row>
    <row r="6" ht="13.5" thickBot="1"/>
    <row r="7" spans="1:14" ht="15.75" thickBot="1">
      <c r="A7" s="26" t="s">
        <v>61</v>
      </c>
      <c r="B7" s="22"/>
      <c r="C7" s="22"/>
      <c r="D7" s="22"/>
      <c r="E7" s="22"/>
      <c r="F7" s="22"/>
      <c r="G7" s="22"/>
      <c r="H7" s="22"/>
      <c r="I7" s="3"/>
      <c r="J7" s="7"/>
      <c r="K7" s="7"/>
      <c r="L7" s="7"/>
      <c r="M7" s="7"/>
      <c r="N7" s="7"/>
    </row>
    <row r="8" spans="1:36" ht="15.75" thickBot="1">
      <c r="A8" s="28"/>
      <c r="B8" s="7"/>
      <c r="C8" s="7"/>
      <c r="D8" s="7"/>
      <c r="E8" s="7"/>
      <c r="F8" s="7"/>
      <c r="G8" s="7"/>
      <c r="H8" s="7"/>
      <c r="I8" s="7"/>
      <c r="J8" s="11"/>
      <c r="K8" s="11"/>
      <c r="L8" s="11"/>
      <c r="M8" s="11"/>
      <c r="N8" s="11"/>
      <c r="O8" s="7"/>
      <c r="P8" s="7"/>
      <c r="R8" s="9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6" customHeight="1">
      <c r="A9" s="31"/>
      <c r="B9" s="8"/>
      <c r="C9" s="8"/>
      <c r="D9" s="8"/>
      <c r="E9" s="8"/>
      <c r="F9" s="8"/>
      <c r="G9" s="8"/>
      <c r="H9" s="2"/>
      <c r="J9" s="31"/>
      <c r="K9" s="8"/>
      <c r="L9" s="8"/>
      <c r="M9" s="8"/>
      <c r="N9" s="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24" customHeight="1">
      <c r="A10" s="32" t="s">
        <v>287</v>
      </c>
      <c r="B10" s="7"/>
      <c r="C10" s="7"/>
      <c r="D10" s="7"/>
      <c r="E10" s="7"/>
      <c r="F10" s="7"/>
      <c r="G10" s="7"/>
      <c r="H10" s="72">
        <f>E4</f>
        <v>42004</v>
      </c>
      <c r="J10" s="390" t="s">
        <v>155</v>
      </c>
      <c r="K10" s="391"/>
      <c r="L10" s="391"/>
      <c r="M10" s="391"/>
      <c r="N10" s="72">
        <f>E4</f>
        <v>42004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2.75">
      <c r="A11" s="32"/>
      <c r="B11" s="7"/>
      <c r="C11" s="7"/>
      <c r="D11" s="7"/>
      <c r="E11" s="7"/>
      <c r="F11" s="7"/>
      <c r="G11" s="7"/>
      <c r="H11" s="33"/>
      <c r="J11" s="32"/>
      <c r="K11" s="7"/>
      <c r="L11" s="7"/>
      <c r="M11" s="7"/>
      <c r="N11" s="3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2.75">
      <c r="A12" s="32"/>
      <c r="B12" s="7"/>
      <c r="C12" s="9" t="s">
        <v>146</v>
      </c>
      <c r="D12" s="7"/>
      <c r="E12" s="7"/>
      <c r="F12" s="7"/>
      <c r="G12" s="7"/>
      <c r="H12" s="82"/>
      <c r="J12" s="3" t="s">
        <v>161</v>
      </c>
      <c r="K12" s="7"/>
      <c r="L12" s="7"/>
      <c r="M12" s="7"/>
      <c r="N12" s="82" t="e">
        <f>#REF!</f>
        <v>#REF!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2.75">
      <c r="A13" s="3"/>
      <c r="B13" s="48" t="s">
        <v>145</v>
      </c>
      <c r="C13" s="7"/>
      <c r="D13" s="7"/>
      <c r="E13" s="7"/>
      <c r="F13" s="7"/>
      <c r="G13" s="7"/>
      <c r="H13" s="82">
        <f>'Balance Sheet'!D15</f>
        <v>46994.56</v>
      </c>
      <c r="J13" s="3" t="s">
        <v>156</v>
      </c>
      <c r="K13" s="7"/>
      <c r="L13" s="7"/>
      <c r="M13" s="7"/>
      <c r="N13" s="82">
        <f>750*3</f>
        <v>2250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2.75">
      <c r="A14" s="3"/>
      <c r="B14" s="48" t="s">
        <v>151</v>
      </c>
      <c r="C14" s="7"/>
      <c r="D14" s="7"/>
      <c r="E14" s="7"/>
      <c r="F14" s="7"/>
      <c r="G14" s="7"/>
      <c r="H14" s="82">
        <f>'Balance Sheet'!D17</f>
        <v>1809962</v>
      </c>
      <c r="J14" s="3" t="s">
        <v>162</v>
      </c>
      <c r="K14" s="7"/>
      <c r="L14" s="7"/>
      <c r="M14" s="7"/>
      <c r="N14" s="82" t="e">
        <f>#REF!-N13</f>
        <v>#REF!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2.75">
      <c r="A15" s="3"/>
      <c r="B15" s="48" t="s">
        <v>288</v>
      </c>
      <c r="C15" s="7"/>
      <c r="D15" s="7"/>
      <c r="E15" s="7"/>
      <c r="F15" s="7"/>
      <c r="G15" s="7"/>
      <c r="H15" s="82">
        <f>'Balance Sheet'!D18</f>
        <v>955000</v>
      </c>
      <c r="J15" s="36" t="s">
        <v>135</v>
      </c>
      <c r="K15" s="7"/>
      <c r="L15" s="7"/>
      <c r="M15" s="7"/>
      <c r="N15" s="82"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2.75">
      <c r="A16" s="3"/>
      <c r="B16" s="7"/>
      <c r="C16" s="7"/>
      <c r="D16" s="7"/>
      <c r="E16" s="7"/>
      <c r="F16" s="7"/>
      <c r="G16" s="7"/>
      <c r="H16" s="193"/>
      <c r="J16" s="36"/>
      <c r="K16" s="7"/>
      <c r="L16" s="7"/>
      <c r="M16" s="7"/>
      <c r="N16" s="82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2.75">
      <c r="A17" s="3"/>
      <c r="B17" s="7" t="s">
        <v>63</v>
      </c>
      <c r="C17" s="7"/>
      <c r="D17" s="7"/>
      <c r="E17" s="7"/>
      <c r="F17" s="7"/>
      <c r="G17" s="7"/>
      <c r="H17" s="82" t="e">
        <f>SUM(#REF!)</f>
        <v>#REF!</v>
      </c>
      <c r="J17" s="3"/>
      <c r="K17" s="7"/>
      <c r="L17" s="7"/>
      <c r="M17" s="7"/>
      <c r="N17" s="82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2.75">
      <c r="A18" s="3"/>
      <c r="B18" s="7" t="s">
        <v>65</v>
      </c>
      <c r="C18" s="7"/>
      <c r="D18" s="7"/>
      <c r="E18" s="7"/>
      <c r="F18" s="7"/>
      <c r="G18" s="7"/>
      <c r="H18" s="82" t="e">
        <f>SUM(#REF!)</f>
        <v>#REF!</v>
      </c>
      <c r="J18" s="3"/>
      <c r="K18" s="7"/>
      <c r="L18" s="7"/>
      <c r="M18" s="7"/>
      <c r="N18" s="8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3.5" thickBot="1">
      <c r="A19" s="3"/>
      <c r="B19" s="7" t="s">
        <v>70</v>
      </c>
      <c r="C19" s="7"/>
      <c r="D19" s="7"/>
      <c r="E19" s="7"/>
      <c r="F19" s="7"/>
      <c r="G19" s="7"/>
      <c r="H19" s="82" t="e">
        <f>SUM(#REF!)</f>
        <v>#REF!</v>
      </c>
      <c r="J19" s="3"/>
      <c r="K19" s="9" t="s">
        <v>131</v>
      </c>
      <c r="L19" s="7"/>
      <c r="M19" s="7"/>
      <c r="N19" s="83" t="e">
        <f>SUM(N12:N18)</f>
        <v>#REF!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3.5" thickTop="1">
      <c r="A20" s="3"/>
      <c r="B20" s="7" t="s">
        <v>71</v>
      </c>
      <c r="C20" s="7"/>
      <c r="D20" s="7"/>
      <c r="E20" s="7"/>
      <c r="F20" s="7"/>
      <c r="G20" s="7"/>
      <c r="H20" s="82">
        <v>0</v>
      </c>
      <c r="J20" s="15"/>
      <c r="K20" s="17"/>
      <c r="L20" s="17"/>
      <c r="M20" s="17"/>
      <c r="N20" s="1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3.5" thickBot="1">
      <c r="A21" s="3"/>
      <c r="B21" s="7"/>
      <c r="C21" s="91" t="s">
        <v>322</v>
      </c>
      <c r="D21" s="7"/>
      <c r="E21" s="7"/>
      <c r="F21" s="7"/>
      <c r="G21" s="7"/>
      <c r="H21" s="82">
        <v>0</v>
      </c>
      <c r="J21" s="21"/>
      <c r="K21" s="10"/>
      <c r="L21" s="10"/>
      <c r="M21" s="10"/>
      <c r="N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3.5" thickBot="1">
      <c r="A22" s="3"/>
      <c r="B22" s="7"/>
      <c r="C22" s="7"/>
      <c r="D22" s="7"/>
      <c r="E22" s="7"/>
      <c r="F22" s="7"/>
      <c r="G22" s="7"/>
      <c r="H22" s="193"/>
      <c r="J22" s="41"/>
      <c r="K22" s="41"/>
      <c r="L22" s="41"/>
      <c r="M22" s="41"/>
      <c r="N22" s="41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5.75">
      <c r="A23" s="3"/>
      <c r="B23" s="7" t="s">
        <v>319</v>
      </c>
      <c r="C23" s="7"/>
      <c r="D23" s="7"/>
      <c r="E23" s="7"/>
      <c r="F23" s="7"/>
      <c r="G23" s="7"/>
      <c r="H23" s="82">
        <f>'Balance Sheet'!D19</f>
        <v>139432.5</v>
      </c>
      <c r="J23" s="131" t="s">
        <v>84</v>
      </c>
      <c r="K23" s="42"/>
      <c r="L23" s="42"/>
      <c r="M23" s="42"/>
      <c r="N23" s="180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2.75">
      <c r="A24" s="3"/>
      <c r="B24" s="7" t="s">
        <v>149</v>
      </c>
      <c r="C24" s="7"/>
      <c r="D24" s="7"/>
      <c r="E24" s="7"/>
      <c r="F24" s="7"/>
      <c r="G24" s="7"/>
      <c r="H24" s="82">
        <f>'Balance Sheet'!D20</f>
        <v>500000</v>
      </c>
      <c r="J24" s="181"/>
      <c r="K24" s="147"/>
      <c r="L24" s="147"/>
      <c r="M24" s="147"/>
      <c r="N24" s="18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2.75">
      <c r="A25" s="3"/>
      <c r="B25" s="7" t="s">
        <v>150</v>
      </c>
      <c r="C25" s="7"/>
      <c r="D25" s="7"/>
      <c r="E25" s="7"/>
      <c r="F25" s="7"/>
      <c r="G25" s="7"/>
      <c r="H25" s="82">
        <f>'Balance Sheet'!E21</f>
        <v>2797.67</v>
      </c>
      <c r="J25" s="183"/>
      <c r="K25" s="184"/>
      <c r="L25" s="184"/>
      <c r="M25" s="184"/>
      <c r="N25" s="198">
        <f>E4</f>
        <v>42004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2.75">
      <c r="A26" s="3"/>
      <c r="B26" s="7"/>
      <c r="C26" s="7"/>
      <c r="D26" s="7"/>
      <c r="E26" s="7"/>
      <c r="F26" s="7"/>
      <c r="G26" s="7"/>
      <c r="H26" s="82"/>
      <c r="J26" s="185"/>
      <c r="K26" s="14"/>
      <c r="L26" s="14"/>
      <c r="M26" s="14"/>
      <c r="N26" s="18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2.75">
      <c r="A27" s="3"/>
      <c r="B27" s="7"/>
      <c r="C27" s="7"/>
      <c r="D27" s="7"/>
      <c r="E27" s="7"/>
      <c r="F27" s="7"/>
      <c r="G27" s="7"/>
      <c r="H27" s="82"/>
      <c r="J27" s="36" t="s">
        <v>133</v>
      </c>
      <c r="K27" s="11"/>
      <c r="L27" s="11"/>
      <c r="M27" s="11"/>
      <c r="N27" s="82" t="e">
        <f>-SUM(#REF!)</f>
        <v>#REF!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14" ht="12.75">
      <c r="A28" s="3"/>
      <c r="B28" s="7"/>
      <c r="C28" s="7"/>
      <c r="D28" s="7"/>
      <c r="E28" s="7"/>
      <c r="F28" s="7"/>
      <c r="G28" s="7"/>
      <c r="H28" s="82"/>
      <c r="J28" s="36" t="s">
        <v>134</v>
      </c>
      <c r="K28" s="11"/>
      <c r="L28" s="11"/>
      <c r="M28" s="11"/>
      <c r="N28" s="82" t="e">
        <f>-SUM(#REF!)</f>
        <v>#REF!</v>
      </c>
    </row>
    <row r="29" spans="1:14" ht="12.75">
      <c r="A29" s="3"/>
      <c r="B29" s="7"/>
      <c r="C29" s="7"/>
      <c r="D29" s="7"/>
      <c r="E29" s="7"/>
      <c r="F29" s="7"/>
      <c r="G29" s="7"/>
      <c r="H29" s="82"/>
      <c r="J29" s="187" t="s">
        <v>309</v>
      </c>
      <c r="K29" s="11"/>
      <c r="L29" s="11"/>
      <c r="M29" s="11"/>
      <c r="N29" s="82">
        <v>0</v>
      </c>
    </row>
    <row r="30" spans="1:14" ht="12.75">
      <c r="A30" s="3"/>
      <c r="B30" s="7"/>
      <c r="C30" s="7"/>
      <c r="D30" s="7"/>
      <c r="E30" s="7"/>
      <c r="F30" s="7"/>
      <c r="G30" s="7"/>
      <c r="H30" s="82"/>
      <c r="J30" s="187" t="s">
        <v>310</v>
      </c>
      <c r="K30" s="14"/>
      <c r="L30" s="14"/>
      <c r="M30" s="14"/>
      <c r="N30" s="82" t="e">
        <f>#REF!</f>
        <v>#REF!</v>
      </c>
    </row>
    <row r="31" spans="1:14" ht="12.75">
      <c r="A31" s="3"/>
      <c r="B31" s="7"/>
      <c r="C31" s="7"/>
      <c r="D31" s="7"/>
      <c r="E31" s="7"/>
      <c r="F31" s="7"/>
      <c r="G31" s="7"/>
      <c r="H31" s="82"/>
      <c r="J31" s="43" t="s">
        <v>311</v>
      </c>
      <c r="K31" s="11"/>
      <c r="L31" s="11"/>
      <c r="M31" s="11"/>
      <c r="N31" s="188" t="e">
        <f>SUM(N28:N29)/N30</f>
        <v>#REF!</v>
      </c>
    </row>
    <row r="32" spans="1:14" ht="13.5" thickBot="1">
      <c r="A32" s="3"/>
      <c r="B32" s="7"/>
      <c r="C32" s="9" t="s">
        <v>72</v>
      </c>
      <c r="D32" s="7"/>
      <c r="E32" s="7"/>
      <c r="F32" s="7"/>
      <c r="G32" s="7"/>
      <c r="H32" s="83" t="e">
        <f>SUM(H13:H21)</f>
        <v>#REF!</v>
      </c>
      <c r="J32" s="36" t="s">
        <v>127</v>
      </c>
      <c r="K32" s="11"/>
      <c r="L32" s="11"/>
      <c r="M32" s="11"/>
      <c r="N32" s="70"/>
    </row>
    <row r="33" spans="1:14" ht="13.5" thickTop="1">
      <c r="A33" s="15"/>
      <c r="B33" s="17"/>
      <c r="C33" s="54"/>
      <c r="D33" s="17"/>
      <c r="E33" s="17"/>
      <c r="F33" s="17"/>
      <c r="G33" s="17"/>
      <c r="H33" s="18"/>
      <c r="J33" s="36" t="s">
        <v>128</v>
      </c>
      <c r="K33" s="11"/>
      <c r="L33" s="11"/>
      <c r="M33" s="11"/>
      <c r="N33" s="82">
        <v>0</v>
      </c>
    </row>
    <row r="34" spans="1:14" s="19" customFormat="1" ht="12.75">
      <c r="A34" s="12" t="s">
        <v>12</v>
      </c>
      <c r="B34" s="152"/>
      <c r="C34" s="35"/>
      <c r="D34" s="152" t="s">
        <v>320</v>
      </c>
      <c r="E34" s="152"/>
      <c r="F34" s="152"/>
      <c r="G34" s="152"/>
      <c r="H34" s="153"/>
      <c r="J34" s="36" t="s">
        <v>129</v>
      </c>
      <c r="K34" s="11"/>
      <c r="L34" s="11"/>
      <c r="M34" s="11"/>
      <c r="N34" s="82" t="e">
        <f>#REF!</f>
        <v>#REF!</v>
      </c>
    </row>
    <row r="35" spans="1:14" s="19" customFormat="1" ht="13.5" thickBot="1">
      <c r="A35" s="21" t="s">
        <v>13</v>
      </c>
      <c r="B35" s="154"/>
      <c r="C35" s="154"/>
      <c r="D35" s="154"/>
      <c r="E35" s="154"/>
      <c r="F35" s="154"/>
      <c r="G35" s="154"/>
      <c r="H35" s="155"/>
      <c r="J35" s="43" t="s">
        <v>312</v>
      </c>
      <c r="K35" s="11"/>
      <c r="L35" s="11"/>
      <c r="M35" s="11"/>
      <c r="N35" s="188" t="e">
        <f>SUM(N33:N34)/SUM(N28)</f>
        <v>#REF!</v>
      </c>
    </row>
    <row r="36" spans="1:14" s="19" customFormat="1" ht="12.75">
      <c r="A36" s="13"/>
      <c r="B36" s="152"/>
      <c r="C36" s="152"/>
      <c r="D36" s="152"/>
      <c r="E36" s="152"/>
      <c r="F36" s="152"/>
      <c r="G36" s="152"/>
      <c r="H36" s="152"/>
      <c r="J36" s="187" t="s">
        <v>130</v>
      </c>
      <c r="K36" s="11"/>
      <c r="L36" s="11"/>
      <c r="M36" s="11"/>
      <c r="N36" s="82" t="e">
        <f>SUM(N28:N29)-SUM(N33:N34)</f>
        <v>#REF!</v>
      </c>
    </row>
    <row r="37" spans="1:14" s="19" customFormat="1" ht="12.75">
      <c r="A37" s="13"/>
      <c r="B37" s="152"/>
      <c r="C37" s="152"/>
      <c r="D37" s="152"/>
      <c r="E37" s="152"/>
      <c r="F37" s="152"/>
      <c r="G37" s="152"/>
      <c r="H37" s="152"/>
      <c r="J37" s="55" t="s">
        <v>313</v>
      </c>
      <c r="K37" s="16"/>
      <c r="L37" s="16"/>
      <c r="M37" s="16"/>
      <c r="N37" s="189" t="e">
        <f>N36/N30</f>
        <v>#REF!</v>
      </c>
    </row>
    <row r="38" spans="1:14" s="19" customFormat="1" ht="11.25">
      <c r="A38" s="13"/>
      <c r="B38" s="152"/>
      <c r="C38" s="152"/>
      <c r="D38" s="152"/>
      <c r="E38" s="152"/>
      <c r="F38" s="152"/>
      <c r="G38" s="152"/>
      <c r="H38" s="152"/>
      <c r="J38" s="190" t="s">
        <v>314</v>
      </c>
      <c r="K38" s="14"/>
      <c r="L38" s="14"/>
      <c r="M38" s="14"/>
      <c r="N38" s="186"/>
    </row>
    <row r="39" spans="1:14" s="19" customFormat="1" ht="11.25">
      <c r="A39" s="13"/>
      <c r="B39" s="152"/>
      <c r="C39" s="152"/>
      <c r="D39" s="152"/>
      <c r="E39" s="152"/>
      <c r="F39" s="152"/>
      <c r="G39" s="152"/>
      <c r="H39" s="152"/>
      <c r="J39" s="190" t="s">
        <v>315</v>
      </c>
      <c r="K39" s="14"/>
      <c r="L39" s="14"/>
      <c r="M39" s="14"/>
      <c r="N39" s="186"/>
    </row>
    <row r="40" spans="1:14" s="19" customFormat="1" ht="11.25">
      <c r="A40" s="13"/>
      <c r="B40" s="152"/>
      <c r="C40" s="152"/>
      <c r="D40" s="152"/>
      <c r="E40" s="152"/>
      <c r="F40" s="152"/>
      <c r="G40" s="152"/>
      <c r="H40" s="152"/>
      <c r="J40" s="190" t="s">
        <v>316</v>
      </c>
      <c r="K40" s="14"/>
      <c r="L40" s="14"/>
      <c r="M40" s="14"/>
      <c r="N40" s="186"/>
    </row>
    <row r="41" spans="1:14" s="19" customFormat="1" ht="13.5" thickBot="1">
      <c r="A41" s="13"/>
      <c r="B41" s="152"/>
      <c r="C41" s="152"/>
      <c r="D41" s="152"/>
      <c r="E41" s="152"/>
      <c r="F41" s="152"/>
      <c r="G41" s="152"/>
      <c r="H41" s="152"/>
      <c r="J41" s="191" t="s">
        <v>317</v>
      </c>
      <c r="K41" s="44"/>
      <c r="L41" s="45"/>
      <c r="M41" s="45"/>
      <c r="N41" s="46"/>
    </row>
    <row r="42" ht="13.5" thickBot="1"/>
    <row r="43" spans="1:14" ht="15.75" thickBot="1">
      <c r="A43" s="26" t="s">
        <v>73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7"/>
    </row>
    <row r="44" spans="1:14" ht="15.75" thickBot="1">
      <c r="A44" s="2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6" customHeight="1">
      <c r="A45" s="3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"/>
    </row>
    <row r="46" spans="1:14" ht="12.75">
      <c r="A46" s="32" t="s">
        <v>74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39" t="s">
        <v>75</v>
      </c>
      <c r="M46" s="17"/>
      <c r="N46" s="40" t="s">
        <v>76</v>
      </c>
    </row>
    <row r="47" spans="1:14" ht="6.75" customHeight="1">
      <c r="A47" s="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4"/>
    </row>
    <row r="48" spans="1:14" ht="12.75">
      <c r="A48" s="3"/>
      <c r="B48" s="9" t="s">
        <v>72</v>
      </c>
      <c r="C48" s="7"/>
      <c r="D48" s="7"/>
      <c r="E48" s="7"/>
      <c r="F48" s="7"/>
      <c r="G48" s="7"/>
      <c r="H48" s="7"/>
      <c r="I48" s="7"/>
      <c r="J48" s="7"/>
      <c r="K48" s="7"/>
      <c r="L48" s="84"/>
      <c r="M48" s="84"/>
      <c r="N48" s="82" t="e">
        <f>H32</f>
        <v>#REF!</v>
      </c>
    </row>
    <row r="49" spans="1:14" ht="12.7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84"/>
      <c r="M49" s="84"/>
      <c r="N49" s="82"/>
    </row>
    <row r="50" spans="1:14" ht="12.75">
      <c r="A50" s="3"/>
      <c r="B50" s="9" t="s">
        <v>153</v>
      </c>
      <c r="C50" s="7"/>
      <c r="D50" s="7"/>
      <c r="E50" s="7"/>
      <c r="F50" s="7"/>
      <c r="G50" s="7"/>
      <c r="H50" s="7"/>
      <c r="I50" s="7"/>
      <c r="J50" s="7"/>
      <c r="K50" s="7"/>
      <c r="L50" s="84">
        <v>0</v>
      </c>
      <c r="M50" s="84"/>
      <c r="N50" s="82" t="e">
        <f>N48-L50</f>
        <v>#REF!</v>
      </c>
    </row>
    <row r="51" spans="1:14" ht="12.75">
      <c r="A51" s="3"/>
      <c r="B51" s="7"/>
      <c r="C51" s="7"/>
      <c r="D51" s="7"/>
      <c r="E51" s="7"/>
      <c r="F51" s="7"/>
      <c r="G51" s="7"/>
      <c r="H51" s="7"/>
      <c r="I51" s="7"/>
      <c r="J51" s="7"/>
      <c r="K51" s="7"/>
      <c r="L51" s="84"/>
      <c r="M51" s="84"/>
      <c r="N51" s="82"/>
    </row>
    <row r="52" spans="1:14" ht="12.75">
      <c r="A52" s="3"/>
      <c r="B52" s="9" t="s">
        <v>147</v>
      </c>
      <c r="C52" s="7"/>
      <c r="D52" s="7"/>
      <c r="E52" s="7"/>
      <c r="F52" s="7"/>
      <c r="G52" s="7"/>
      <c r="H52" s="7"/>
      <c r="I52" s="7"/>
      <c r="J52" s="7"/>
      <c r="K52" s="7"/>
      <c r="L52" s="84" t="e">
        <f>SUM(N12:N13)</f>
        <v>#REF!</v>
      </c>
      <c r="M52" s="84"/>
      <c r="N52" s="82" t="e">
        <f>N50-L52</f>
        <v>#REF!</v>
      </c>
    </row>
    <row r="53" spans="1:14" ht="12.75">
      <c r="A53" s="3"/>
      <c r="B53" s="7"/>
      <c r="C53" s="7"/>
      <c r="D53" s="7"/>
      <c r="E53" s="7"/>
      <c r="F53" s="7"/>
      <c r="G53" s="7"/>
      <c r="H53" s="7"/>
      <c r="I53" s="7"/>
      <c r="J53" s="7"/>
      <c r="K53" s="7"/>
      <c r="L53" s="84"/>
      <c r="M53" s="84"/>
      <c r="N53" s="82"/>
    </row>
    <row r="54" spans="1:15" ht="12.75">
      <c r="A54" s="3"/>
      <c r="B54" s="9" t="s">
        <v>148</v>
      </c>
      <c r="C54" s="7"/>
      <c r="D54" s="7"/>
      <c r="E54" s="7"/>
      <c r="F54" s="7"/>
      <c r="G54" s="7"/>
      <c r="H54" s="7"/>
      <c r="I54" s="7"/>
      <c r="J54" s="7"/>
      <c r="K54" s="7"/>
      <c r="L54" s="84" t="e">
        <f>SUM(#REF!)</f>
        <v>#REF!</v>
      </c>
      <c r="M54" s="84"/>
      <c r="N54" s="82" t="e">
        <f>N52-L54</f>
        <v>#REF!</v>
      </c>
      <c r="O54" s="145"/>
    </row>
    <row r="55" spans="1:14" ht="12.75">
      <c r="A55" s="3"/>
      <c r="B55" s="7"/>
      <c r="C55" s="7"/>
      <c r="D55" s="7"/>
      <c r="E55" s="7"/>
      <c r="F55" s="7"/>
      <c r="G55" s="7"/>
      <c r="H55" s="7"/>
      <c r="I55" s="7"/>
      <c r="J55" s="7"/>
      <c r="K55" s="7"/>
      <c r="L55" s="81"/>
      <c r="M55" s="84"/>
      <c r="N55" s="82"/>
    </row>
    <row r="56" spans="1:14" ht="12.75">
      <c r="A56" s="3"/>
      <c r="B56" s="9" t="s">
        <v>152</v>
      </c>
      <c r="C56" s="7"/>
      <c r="D56" s="7"/>
      <c r="E56" s="7"/>
      <c r="F56" s="7"/>
      <c r="G56" s="7"/>
      <c r="H56" s="7"/>
      <c r="I56" s="7"/>
      <c r="J56" s="7"/>
      <c r="K56" s="7"/>
      <c r="L56" s="84" t="e">
        <f>SUM(#REF!)</f>
        <v>#REF!</v>
      </c>
      <c r="M56" s="84"/>
      <c r="N56" s="82" t="e">
        <f>N54-L56</f>
        <v>#REF!</v>
      </c>
    </row>
    <row r="57" spans="1:14" ht="12.75">
      <c r="A57" s="3"/>
      <c r="B57" s="7"/>
      <c r="C57" s="7"/>
      <c r="D57" s="7"/>
      <c r="E57" s="7"/>
      <c r="F57" s="7"/>
      <c r="G57" s="7"/>
      <c r="H57" s="7"/>
      <c r="I57" s="7"/>
      <c r="J57" s="7"/>
      <c r="K57" s="7"/>
      <c r="L57" s="84"/>
      <c r="M57" s="84"/>
      <c r="N57" s="82"/>
    </row>
    <row r="58" spans="1:14" ht="12.75">
      <c r="A58" s="3"/>
      <c r="B58" s="9" t="s">
        <v>154</v>
      </c>
      <c r="C58" s="7"/>
      <c r="D58" s="7"/>
      <c r="E58" s="7"/>
      <c r="F58" s="7"/>
      <c r="G58" s="7"/>
      <c r="H58" s="7"/>
      <c r="I58" s="7"/>
      <c r="J58" s="7"/>
      <c r="K58" s="7"/>
      <c r="L58" s="84">
        <v>0</v>
      </c>
      <c r="M58" s="84"/>
      <c r="N58" s="82" t="e">
        <f>N56-L58</f>
        <v>#REF!</v>
      </c>
    </row>
    <row r="59" spans="1:14" ht="12.75">
      <c r="A59" s="3"/>
      <c r="B59" s="7"/>
      <c r="C59" s="7"/>
      <c r="D59" s="7"/>
      <c r="E59" s="7"/>
      <c r="F59" s="7"/>
      <c r="G59" s="7"/>
      <c r="H59" s="7"/>
      <c r="I59" s="7"/>
      <c r="J59" s="7"/>
      <c r="K59" s="7"/>
      <c r="L59" s="84"/>
      <c r="M59" s="84"/>
      <c r="N59" s="82"/>
    </row>
    <row r="60" spans="1:14" ht="12.75">
      <c r="A60" s="3"/>
      <c r="B60" s="9" t="s">
        <v>157</v>
      </c>
      <c r="C60" s="7"/>
      <c r="D60" s="7"/>
      <c r="E60" s="7"/>
      <c r="F60" s="7"/>
      <c r="G60" s="7"/>
      <c r="H60" s="7"/>
      <c r="I60" s="7"/>
      <c r="J60" s="7"/>
      <c r="K60" s="7"/>
      <c r="L60" s="84" t="e">
        <f>N14</f>
        <v>#REF!</v>
      </c>
      <c r="M60" s="84"/>
      <c r="N60" s="82" t="e">
        <f>N58-L60</f>
        <v>#REF!</v>
      </c>
    </row>
    <row r="61" spans="1:14" ht="12.75">
      <c r="A61" s="3"/>
      <c r="B61" s="9"/>
      <c r="C61" s="7"/>
      <c r="D61" s="7"/>
      <c r="E61" s="7"/>
      <c r="F61" s="7"/>
      <c r="G61" s="7"/>
      <c r="H61" s="7"/>
      <c r="I61" s="7"/>
      <c r="J61" s="7"/>
      <c r="K61" s="7"/>
      <c r="L61" s="84"/>
      <c r="M61" s="84"/>
      <c r="N61" s="82"/>
    </row>
    <row r="62" spans="1:14" ht="12.75">
      <c r="A62" s="3"/>
      <c r="B62" s="9" t="s">
        <v>158</v>
      </c>
      <c r="C62" s="7"/>
      <c r="D62" s="7"/>
      <c r="E62" s="7"/>
      <c r="F62" s="7"/>
      <c r="G62" s="7"/>
      <c r="H62" s="7"/>
      <c r="I62" s="7"/>
      <c r="J62" s="7"/>
      <c r="K62" s="7"/>
      <c r="L62" s="84">
        <v>0</v>
      </c>
      <c r="M62" s="84"/>
      <c r="N62" s="82" t="e">
        <f>N60-L62</f>
        <v>#REF!</v>
      </c>
    </row>
    <row r="63" spans="1:14" ht="12.75">
      <c r="A63" s="3"/>
      <c r="B63" s="9"/>
      <c r="C63" s="7"/>
      <c r="D63" s="7"/>
      <c r="E63" s="7"/>
      <c r="F63" s="7"/>
      <c r="G63" s="7"/>
      <c r="H63" s="7"/>
      <c r="I63" s="7"/>
      <c r="J63" s="7"/>
      <c r="K63" s="7"/>
      <c r="L63" s="84"/>
      <c r="M63" s="84"/>
      <c r="N63" s="82"/>
    </row>
    <row r="64" spans="1:14" ht="12.75">
      <c r="A64" s="3"/>
      <c r="B64" s="9" t="s">
        <v>159</v>
      </c>
      <c r="C64" s="7"/>
      <c r="D64" s="7"/>
      <c r="E64" s="7"/>
      <c r="F64" s="7"/>
      <c r="G64" s="7"/>
      <c r="H64" s="7"/>
      <c r="I64" s="7"/>
      <c r="J64" s="7"/>
      <c r="K64" s="7"/>
      <c r="L64" s="84" t="e">
        <f>-SUM(#REF!)</f>
        <v>#REF!</v>
      </c>
      <c r="M64" s="84"/>
      <c r="N64" s="82" t="e">
        <f>N62-L64</f>
        <v>#REF!</v>
      </c>
    </row>
    <row r="65" spans="1:15" ht="12.75">
      <c r="A65" s="3"/>
      <c r="B65" s="7"/>
      <c r="C65" s="7"/>
      <c r="D65" s="7"/>
      <c r="E65" s="7"/>
      <c r="F65" s="7"/>
      <c r="G65" s="7"/>
      <c r="H65" s="7"/>
      <c r="I65" s="7"/>
      <c r="J65" s="7"/>
      <c r="K65" s="7"/>
      <c r="L65" s="84"/>
      <c r="M65" s="84"/>
      <c r="N65" s="82"/>
      <c r="O65" s="71"/>
    </row>
    <row r="66" spans="1:15" ht="12.75">
      <c r="A66" s="15"/>
      <c r="B66" s="54" t="s">
        <v>160</v>
      </c>
      <c r="C66" s="17"/>
      <c r="D66" s="17"/>
      <c r="E66" s="17"/>
      <c r="F66" s="17"/>
      <c r="G66" s="17"/>
      <c r="H66" s="17"/>
      <c r="I66" s="17"/>
      <c r="J66" s="17"/>
      <c r="K66" s="17"/>
      <c r="L66" s="87">
        <v>0</v>
      </c>
      <c r="M66" s="87"/>
      <c r="N66" s="86" t="e">
        <f>N64-L66</f>
        <v>#REF!</v>
      </c>
      <c r="O66" s="71"/>
    </row>
    <row r="67" spans="1:14" s="19" customFormat="1" ht="12.75">
      <c r="A67" s="12" t="s">
        <v>12</v>
      </c>
      <c r="B67" s="20"/>
      <c r="C67" s="35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4"/>
    </row>
    <row r="68" spans="1:15" ht="13.5" thickBot="1">
      <c r="A68" s="21" t="s">
        <v>13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6"/>
      <c r="O68" s="71"/>
    </row>
    <row r="70" ht="13.5" thickBot="1"/>
    <row r="71" spans="1:9" ht="12.75">
      <c r="A71" s="29" t="s">
        <v>291</v>
      </c>
      <c r="B71" s="8"/>
      <c r="C71" s="8"/>
      <c r="D71" s="8"/>
      <c r="E71" s="8"/>
      <c r="F71" s="8"/>
      <c r="G71" s="8"/>
      <c r="H71" s="2"/>
      <c r="I71" s="7"/>
    </row>
    <row r="72" spans="1:9" ht="12.75">
      <c r="A72" s="3"/>
      <c r="B72" s="7"/>
      <c r="C72" s="7"/>
      <c r="D72" s="7"/>
      <c r="E72" s="7"/>
      <c r="F72" s="7"/>
      <c r="G72" s="37" t="s">
        <v>82</v>
      </c>
      <c r="H72" s="85">
        <f>E4</f>
        <v>42004</v>
      </c>
      <c r="I72" s="38"/>
    </row>
    <row r="73" spans="1:9" ht="12.75">
      <c r="A73" s="3"/>
      <c r="B73" s="7" t="s">
        <v>239</v>
      </c>
      <c r="C73" s="7"/>
      <c r="D73" s="7"/>
      <c r="E73" s="7"/>
      <c r="F73" s="7"/>
      <c r="G73" s="38"/>
      <c r="H73" s="94">
        <f>SUM(F93:L93,F112:L112)</f>
        <v>254592.49999999997</v>
      </c>
      <c r="I73" s="38"/>
    </row>
    <row r="74" spans="1:9" ht="12.75">
      <c r="A74" s="3"/>
      <c r="B74" s="7" t="s">
        <v>191</v>
      </c>
      <c r="C74" s="7"/>
      <c r="D74" s="7"/>
      <c r="E74" s="7"/>
      <c r="F74" s="7"/>
      <c r="G74" s="7"/>
      <c r="H74" s="94">
        <f>SUM(F94:L94,F113:L113)</f>
        <v>232981.25</v>
      </c>
      <c r="I74" s="7"/>
    </row>
    <row r="75" spans="1:9" ht="12.75">
      <c r="A75" s="3"/>
      <c r="B75" s="7" t="s">
        <v>192</v>
      </c>
      <c r="C75" s="7"/>
      <c r="D75" s="7"/>
      <c r="E75" s="7"/>
      <c r="F75" s="7"/>
      <c r="G75" s="7"/>
      <c r="H75" s="94">
        <f>SUM(F95:L95,F114:L114)</f>
        <v>232981.25</v>
      </c>
      <c r="I75" s="7"/>
    </row>
    <row r="76" spans="1:9" ht="12.75">
      <c r="A76" s="3"/>
      <c r="B76" s="7"/>
      <c r="C76" s="7" t="s">
        <v>64</v>
      </c>
      <c r="D76" s="7"/>
      <c r="E76" s="7"/>
      <c r="F76" s="7"/>
      <c r="G76" s="7"/>
      <c r="H76" s="94" t="str">
        <f>IF(H74-H75&gt;0,H74-H75,"N/A")</f>
        <v>N/A</v>
      </c>
      <c r="I76" s="7"/>
    </row>
    <row r="77" spans="1:9" ht="12.75">
      <c r="A77" s="3"/>
      <c r="B77" s="7"/>
      <c r="C77" s="7"/>
      <c r="D77" s="7"/>
      <c r="E77" s="7"/>
      <c r="F77" s="7"/>
      <c r="G77" s="7"/>
      <c r="H77" s="94"/>
      <c r="I77" s="7"/>
    </row>
    <row r="78" spans="1:9" ht="12.75">
      <c r="A78" s="3"/>
      <c r="B78" s="11" t="s">
        <v>137</v>
      </c>
      <c r="C78" s="7"/>
      <c r="D78" s="7"/>
      <c r="E78" s="7"/>
      <c r="F78" s="7"/>
      <c r="G78" s="7"/>
      <c r="H78" s="94">
        <f>SUM(F98:L98,F117:L117)</f>
        <v>21611.250000000004</v>
      </c>
      <c r="I78" s="7"/>
    </row>
    <row r="79" spans="1:9" ht="12.75">
      <c r="A79" s="3"/>
      <c r="B79" s="7" t="s">
        <v>66</v>
      </c>
      <c r="C79" s="7"/>
      <c r="D79" s="7"/>
      <c r="E79" s="7"/>
      <c r="F79" s="7"/>
      <c r="G79" s="7"/>
      <c r="H79" s="94">
        <f>SUM(F99:L99,F118:L118)</f>
        <v>0</v>
      </c>
      <c r="I79" s="7"/>
    </row>
    <row r="80" spans="1:9" ht="12.75">
      <c r="A80" s="3"/>
      <c r="B80" s="7" t="s">
        <v>67</v>
      </c>
      <c r="C80" s="7"/>
      <c r="D80" s="7"/>
      <c r="E80" s="7"/>
      <c r="F80" s="7"/>
      <c r="G80" s="7"/>
      <c r="H80" s="94">
        <f>SUM(F100:L100,F119:L119)</f>
        <v>0</v>
      </c>
      <c r="I80" s="7"/>
    </row>
    <row r="81" spans="1:9" ht="12.75">
      <c r="A81" s="3"/>
      <c r="B81" s="7"/>
      <c r="C81" s="7" t="s">
        <v>68</v>
      </c>
      <c r="D81" s="7"/>
      <c r="E81" s="7"/>
      <c r="F81" s="7"/>
      <c r="G81" s="7"/>
      <c r="H81" s="94">
        <f>H78-H80</f>
        <v>21611.250000000004</v>
      </c>
      <c r="I81" s="164"/>
    </row>
    <row r="82" spans="1:9" ht="12.75">
      <c r="A82" s="3"/>
      <c r="B82" s="7"/>
      <c r="C82" s="7"/>
      <c r="D82" s="7"/>
      <c r="E82" s="7"/>
      <c r="F82" s="7"/>
      <c r="G82" s="7"/>
      <c r="H82" s="94"/>
      <c r="I82" s="7"/>
    </row>
    <row r="83" spans="1:9" ht="12.75">
      <c r="A83" s="3"/>
      <c r="B83" s="11" t="s">
        <v>289</v>
      </c>
      <c r="C83" s="7"/>
      <c r="D83" s="7"/>
      <c r="E83" s="7"/>
      <c r="F83" s="7"/>
      <c r="G83" s="7"/>
      <c r="H83" s="156">
        <f>SUM(F103:L103,F122:L122)</f>
        <v>500000</v>
      </c>
      <c r="I83" s="7"/>
    </row>
    <row r="84" spans="1:9" ht="12.75">
      <c r="A84" s="3"/>
      <c r="B84" s="48" t="s">
        <v>292</v>
      </c>
      <c r="C84" s="7"/>
      <c r="D84" s="7"/>
      <c r="E84" s="7"/>
      <c r="F84" s="7"/>
      <c r="G84" s="7"/>
      <c r="H84" s="156">
        <f>SUM(F104:L104,F123:L123)</f>
        <v>650000</v>
      </c>
      <c r="I84" s="7"/>
    </row>
    <row r="85" spans="1:9" ht="12.75">
      <c r="A85" s="3"/>
      <c r="B85" s="7"/>
      <c r="C85" s="7" t="s">
        <v>290</v>
      </c>
      <c r="D85" s="7"/>
      <c r="E85" s="7"/>
      <c r="F85" s="7"/>
      <c r="G85" s="7"/>
      <c r="H85" s="94" t="str">
        <f>IF(H83-H84&gt;0,H83-H84,"N/A")</f>
        <v>N/A</v>
      </c>
      <c r="I85" s="7"/>
    </row>
    <row r="86" spans="1:9" ht="12.75">
      <c r="A86" s="3"/>
      <c r="B86" s="7"/>
      <c r="C86" s="7"/>
      <c r="D86" s="7"/>
      <c r="E86" s="7"/>
      <c r="F86" s="7"/>
      <c r="G86" s="7"/>
      <c r="H86" s="94"/>
      <c r="I86" s="7"/>
    </row>
    <row r="87" spans="1:9" ht="12.75">
      <c r="A87" s="3"/>
      <c r="B87" s="7"/>
      <c r="C87" s="9" t="s">
        <v>69</v>
      </c>
      <c r="D87" s="7"/>
      <c r="E87" s="7"/>
      <c r="F87" s="7"/>
      <c r="G87" s="7"/>
      <c r="H87" s="94">
        <f>SUM(F107:L107,F126:L126)</f>
        <v>882981.25</v>
      </c>
      <c r="I87" s="7"/>
    </row>
    <row r="88" spans="1:9" ht="13.5" thickBot="1">
      <c r="A88" s="5"/>
      <c r="B88" s="10"/>
      <c r="C88" s="10"/>
      <c r="D88" s="10"/>
      <c r="E88" s="10"/>
      <c r="F88" s="10"/>
      <c r="G88" s="10"/>
      <c r="H88" s="6"/>
      <c r="I88" s="7"/>
    </row>
    <row r="90" ht="13.5" thickBot="1"/>
    <row r="91" spans="1:12" ht="12.75">
      <c r="A91" s="29" t="s">
        <v>62</v>
      </c>
      <c r="B91" s="8"/>
      <c r="C91" s="8"/>
      <c r="D91" s="8"/>
      <c r="E91" s="8"/>
      <c r="F91" s="30" t="s">
        <v>269</v>
      </c>
      <c r="G91" s="30" t="s">
        <v>256</v>
      </c>
      <c r="H91" s="30" t="s">
        <v>257</v>
      </c>
      <c r="I91" s="30" t="s">
        <v>258</v>
      </c>
      <c r="J91" s="30" t="s">
        <v>259</v>
      </c>
      <c r="K91" s="30" t="s">
        <v>260</v>
      </c>
      <c r="L91" s="159" t="s">
        <v>261</v>
      </c>
    </row>
    <row r="92" spans="1:12" ht="12.75">
      <c r="A92" s="3"/>
      <c r="B92" s="7"/>
      <c r="C92" s="7"/>
      <c r="D92" s="7"/>
      <c r="E92" s="7"/>
      <c r="F92" s="157"/>
      <c r="G92" s="157"/>
      <c r="H92" s="157"/>
      <c r="I92" s="157"/>
      <c r="J92" s="157"/>
      <c r="K92" s="157"/>
      <c r="L92" s="160"/>
    </row>
    <row r="93" spans="1:12" ht="12.75">
      <c r="A93" s="3"/>
      <c r="B93" s="7" t="s">
        <v>239</v>
      </c>
      <c r="C93" s="7"/>
      <c r="D93" s="7"/>
      <c r="E93" s="7"/>
      <c r="F93" s="95">
        <f>F94+Private!H15</f>
        <v>0</v>
      </c>
      <c r="G93" s="95">
        <f>G94+Private!H16</f>
        <v>10944.444444444445</v>
      </c>
      <c r="H93" s="95">
        <f>H94+Private!H17</f>
        <v>16416.666666666668</v>
      </c>
      <c r="I93" s="95">
        <f>I94+Private!H18</f>
        <v>27361.11111111111</v>
      </c>
      <c r="J93" s="95">
        <f>J94+Private!H19</f>
        <v>30644.444444444445</v>
      </c>
      <c r="K93" s="95">
        <f>K94+Private!H20</f>
        <v>41041.666666666664</v>
      </c>
      <c r="L93" s="161">
        <f>L94+Private!H21</f>
        <v>32833.333333333336</v>
      </c>
    </row>
    <row r="94" spans="1:12" ht="12.75">
      <c r="A94" s="3"/>
      <c r="B94" s="7" t="s">
        <v>191</v>
      </c>
      <c r="C94" s="7"/>
      <c r="D94" s="7"/>
      <c r="E94" s="7"/>
      <c r="F94" s="95">
        <v>0</v>
      </c>
      <c r="G94" s="95">
        <v>10000</v>
      </c>
      <c r="H94" s="95">
        <v>15000</v>
      </c>
      <c r="I94" s="95">
        <v>25000</v>
      </c>
      <c r="J94" s="95">
        <v>28000</v>
      </c>
      <c r="K94" s="95">
        <v>37500</v>
      </c>
      <c r="L94" s="161">
        <v>30000</v>
      </c>
    </row>
    <row r="95" spans="1:12" ht="12.75">
      <c r="A95" s="3"/>
      <c r="B95" s="7" t="s">
        <v>192</v>
      </c>
      <c r="C95" s="7"/>
      <c r="D95" s="7"/>
      <c r="E95" s="7"/>
      <c r="F95" s="95">
        <f>F94</f>
        <v>0</v>
      </c>
      <c r="G95" s="95">
        <f aca="true" t="shared" si="0" ref="G95:L95">G94</f>
        <v>10000</v>
      </c>
      <c r="H95" s="95">
        <f t="shared" si="0"/>
        <v>15000</v>
      </c>
      <c r="I95" s="95">
        <f t="shared" si="0"/>
        <v>25000</v>
      </c>
      <c r="J95" s="95">
        <f t="shared" si="0"/>
        <v>28000</v>
      </c>
      <c r="K95" s="95">
        <f t="shared" si="0"/>
        <v>37500</v>
      </c>
      <c r="L95" s="161">
        <f t="shared" si="0"/>
        <v>30000</v>
      </c>
    </row>
    <row r="96" spans="1:12" ht="12.75">
      <c r="A96" s="3"/>
      <c r="B96" s="7"/>
      <c r="C96" s="7" t="s">
        <v>64</v>
      </c>
      <c r="D96" s="7"/>
      <c r="E96" s="7"/>
      <c r="F96" s="95" t="str">
        <f>IF(F94-F95&gt;0,F94-F95,"N/A")</f>
        <v>N/A</v>
      </c>
      <c r="G96" s="95" t="str">
        <f aca="true" t="shared" si="1" ref="G96:L96">IF(G94-G95&gt;0,G94-G95,"N/A")</f>
        <v>N/A</v>
      </c>
      <c r="H96" s="95" t="str">
        <f t="shared" si="1"/>
        <v>N/A</v>
      </c>
      <c r="I96" s="95" t="str">
        <f t="shared" si="1"/>
        <v>N/A</v>
      </c>
      <c r="J96" s="95" t="str">
        <f t="shared" si="1"/>
        <v>N/A</v>
      </c>
      <c r="K96" s="95" t="str">
        <f t="shared" si="1"/>
        <v>N/A</v>
      </c>
      <c r="L96" s="161" t="str">
        <f t="shared" si="1"/>
        <v>N/A</v>
      </c>
    </row>
    <row r="97" spans="1:12" ht="12.75">
      <c r="A97" s="3"/>
      <c r="B97" s="7"/>
      <c r="C97" s="7"/>
      <c r="D97" s="7"/>
      <c r="E97" s="7"/>
      <c r="F97" s="95"/>
      <c r="G97" s="95"/>
      <c r="H97" s="95"/>
      <c r="I97" s="95"/>
      <c r="J97" s="95"/>
      <c r="K97" s="95"/>
      <c r="L97" s="161"/>
    </row>
    <row r="98" spans="1:12" ht="12.75">
      <c r="A98" s="3"/>
      <c r="B98" s="11" t="s">
        <v>137</v>
      </c>
      <c r="C98" s="7"/>
      <c r="D98" s="7"/>
      <c r="E98" s="7"/>
      <c r="F98" s="95">
        <f>F93-F95</f>
        <v>0</v>
      </c>
      <c r="G98" s="95">
        <f aca="true" t="shared" si="2" ref="G98:L98">G93-G95</f>
        <v>944.4444444444453</v>
      </c>
      <c r="H98" s="95">
        <f t="shared" si="2"/>
        <v>1416.6666666666679</v>
      </c>
      <c r="I98" s="95">
        <f t="shared" si="2"/>
        <v>2361.1111111111095</v>
      </c>
      <c r="J98" s="95">
        <f t="shared" si="2"/>
        <v>2644.4444444444453</v>
      </c>
      <c r="K98" s="95">
        <f t="shared" si="2"/>
        <v>3541.6666666666642</v>
      </c>
      <c r="L98" s="161">
        <f t="shared" si="2"/>
        <v>2833.3333333333358</v>
      </c>
    </row>
    <row r="99" spans="1:12" ht="12.75">
      <c r="A99" s="3"/>
      <c r="B99" s="7" t="s">
        <v>66</v>
      </c>
      <c r="C99" s="7"/>
      <c r="D99" s="7"/>
      <c r="E99" s="7"/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161">
        <v>0</v>
      </c>
    </row>
    <row r="100" spans="1:12" ht="12.75">
      <c r="A100" s="3"/>
      <c r="B100" s="7" t="s">
        <v>67</v>
      </c>
      <c r="C100" s="7"/>
      <c r="D100" s="7"/>
      <c r="E100" s="7"/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161">
        <v>0</v>
      </c>
    </row>
    <row r="101" spans="1:12" ht="12.75">
      <c r="A101" s="3"/>
      <c r="B101" s="7"/>
      <c r="C101" s="7" t="s">
        <v>68</v>
      </c>
      <c r="D101" s="7"/>
      <c r="E101" s="7"/>
      <c r="F101" s="95">
        <f>F98-F100</f>
        <v>0</v>
      </c>
      <c r="G101" s="95">
        <f aca="true" t="shared" si="3" ref="G101:L101">G98-G100</f>
        <v>944.4444444444453</v>
      </c>
      <c r="H101" s="95">
        <f t="shared" si="3"/>
        <v>1416.6666666666679</v>
      </c>
      <c r="I101" s="95">
        <f t="shared" si="3"/>
        <v>2361.1111111111095</v>
      </c>
      <c r="J101" s="95">
        <f t="shared" si="3"/>
        <v>2644.4444444444453</v>
      </c>
      <c r="K101" s="95">
        <f t="shared" si="3"/>
        <v>3541.6666666666642</v>
      </c>
      <c r="L101" s="161">
        <f t="shared" si="3"/>
        <v>2833.3333333333358</v>
      </c>
    </row>
    <row r="102" spans="1:12" ht="12.75">
      <c r="A102" s="3"/>
      <c r="B102" s="7"/>
      <c r="C102" s="7"/>
      <c r="D102" s="7"/>
      <c r="E102" s="7"/>
      <c r="F102" s="95"/>
      <c r="G102" s="95"/>
      <c r="H102" s="95"/>
      <c r="I102" s="95"/>
      <c r="J102" s="95"/>
      <c r="K102" s="95"/>
      <c r="L102" s="161"/>
    </row>
    <row r="103" spans="1:12" ht="12.75">
      <c r="A103" s="3"/>
      <c r="B103" s="11" t="s">
        <v>289</v>
      </c>
      <c r="C103" s="7"/>
      <c r="D103" s="7"/>
      <c r="E103" s="7"/>
      <c r="F103" s="158">
        <v>0</v>
      </c>
      <c r="G103" s="158">
        <v>500000</v>
      </c>
      <c r="H103" s="158">
        <v>0</v>
      </c>
      <c r="I103" s="158">
        <v>0</v>
      </c>
      <c r="J103" s="158">
        <v>0</v>
      </c>
      <c r="K103" s="158">
        <v>0</v>
      </c>
      <c r="L103" s="162">
        <v>0</v>
      </c>
    </row>
    <row r="104" spans="1:12" ht="12.75">
      <c r="A104" s="3"/>
      <c r="B104" s="48" t="s">
        <v>292</v>
      </c>
      <c r="C104" s="7"/>
      <c r="D104" s="7"/>
      <c r="E104" s="7"/>
      <c r="F104" s="158">
        <f>Private!I15</f>
        <v>0</v>
      </c>
      <c r="G104" s="158">
        <f>Private!I16</f>
        <v>500000</v>
      </c>
      <c r="H104" s="158">
        <f>Private!I17</f>
        <v>0</v>
      </c>
      <c r="I104" s="158">
        <f>Private!I18</f>
        <v>0</v>
      </c>
      <c r="J104" s="158">
        <f>Private!I19</f>
        <v>0</v>
      </c>
      <c r="K104" s="158">
        <f>Private!I20</f>
        <v>0</v>
      </c>
      <c r="L104" s="162">
        <f>Private!I21</f>
        <v>0</v>
      </c>
    </row>
    <row r="105" spans="1:12" ht="12.75">
      <c r="A105" s="3"/>
      <c r="B105" s="7"/>
      <c r="C105" s="7" t="s">
        <v>290</v>
      </c>
      <c r="D105" s="7"/>
      <c r="E105" s="7"/>
      <c r="F105" s="95" t="str">
        <f>IF(F103-F104&gt;0,F103-F104,"N/A")</f>
        <v>N/A</v>
      </c>
      <c r="G105" s="95" t="str">
        <f aca="true" t="shared" si="4" ref="G105:L105">IF(G103-G104&gt;0,G103-G104,"N/A")</f>
        <v>N/A</v>
      </c>
      <c r="H105" s="95" t="str">
        <f t="shared" si="4"/>
        <v>N/A</v>
      </c>
      <c r="I105" s="95" t="str">
        <f t="shared" si="4"/>
        <v>N/A</v>
      </c>
      <c r="J105" s="95" t="str">
        <f t="shared" si="4"/>
        <v>N/A</v>
      </c>
      <c r="K105" s="95" t="str">
        <f t="shared" si="4"/>
        <v>N/A</v>
      </c>
      <c r="L105" s="161" t="str">
        <f t="shared" si="4"/>
        <v>N/A</v>
      </c>
    </row>
    <row r="106" spans="1:12" ht="12.75">
      <c r="A106" s="3"/>
      <c r="B106" s="7"/>
      <c r="C106" s="7"/>
      <c r="D106" s="7"/>
      <c r="E106" s="7"/>
      <c r="F106" s="95"/>
      <c r="G106" s="95"/>
      <c r="H106" s="95"/>
      <c r="I106" s="95"/>
      <c r="J106" s="95"/>
      <c r="K106" s="95"/>
      <c r="L106" s="161"/>
    </row>
    <row r="107" spans="1:12" ht="12.75">
      <c r="A107" s="3"/>
      <c r="B107" s="7"/>
      <c r="C107" s="9" t="s">
        <v>69</v>
      </c>
      <c r="D107" s="7"/>
      <c r="E107" s="7"/>
      <c r="F107" s="95">
        <f>F95+F100+F104</f>
        <v>0</v>
      </c>
      <c r="G107" s="95">
        <f>G95+G100+G104</f>
        <v>510000</v>
      </c>
      <c r="H107" s="95">
        <f>H95+H100+H104</f>
        <v>15000</v>
      </c>
      <c r="I107" s="95">
        <f>I95+I100+I104</f>
        <v>25000</v>
      </c>
      <c r="J107" s="95">
        <f>J95+J100+J104</f>
        <v>28000</v>
      </c>
      <c r="K107" s="95">
        <f>K95+K100+K104</f>
        <v>37500</v>
      </c>
      <c r="L107" s="161">
        <f>L95+L100+L104</f>
        <v>30000</v>
      </c>
    </row>
    <row r="108" spans="1:12" ht="13.5" thickBot="1">
      <c r="A108" s="5"/>
      <c r="B108" s="10"/>
      <c r="C108" s="10"/>
      <c r="D108" s="10"/>
      <c r="E108" s="10"/>
      <c r="F108" s="34"/>
      <c r="G108" s="34"/>
      <c r="H108" s="34"/>
      <c r="I108" s="34"/>
      <c r="J108" s="34"/>
      <c r="K108" s="34"/>
      <c r="L108" s="163"/>
    </row>
    <row r="109" ht="13.5" thickBot="1"/>
    <row r="110" spans="1:12" ht="12.75">
      <c r="A110" s="29" t="s">
        <v>62</v>
      </c>
      <c r="B110" s="8"/>
      <c r="C110" s="8"/>
      <c r="D110" s="8"/>
      <c r="E110" s="8"/>
      <c r="F110" s="30" t="s">
        <v>262</v>
      </c>
      <c r="G110" s="30" t="s">
        <v>263</v>
      </c>
      <c r="H110" s="30" t="s">
        <v>264</v>
      </c>
      <c r="I110" s="30" t="s">
        <v>265</v>
      </c>
      <c r="J110" s="30" t="s">
        <v>266</v>
      </c>
      <c r="K110" s="30" t="s">
        <v>267</v>
      </c>
      <c r="L110" s="159" t="s">
        <v>268</v>
      </c>
    </row>
    <row r="111" spans="1:12" ht="12.75">
      <c r="A111" s="3"/>
      <c r="B111" s="7"/>
      <c r="C111" s="7"/>
      <c r="D111" s="7"/>
      <c r="E111" s="7"/>
      <c r="F111" s="157"/>
      <c r="G111" s="157"/>
      <c r="H111" s="157"/>
      <c r="I111" s="157"/>
      <c r="J111" s="157"/>
      <c r="K111" s="157"/>
      <c r="L111" s="160"/>
    </row>
    <row r="112" spans="1:12" ht="12.75">
      <c r="A112" s="3"/>
      <c r="B112" s="7" t="s">
        <v>239</v>
      </c>
      <c r="C112" s="7"/>
      <c r="D112" s="7"/>
      <c r="E112" s="7"/>
      <c r="F112" s="95">
        <f>F113+Private!H22</f>
        <v>34885.41666666667</v>
      </c>
      <c r="G112" s="95">
        <f>G113+Private!H23</f>
        <v>25582.63888888889</v>
      </c>
      <c r="H112" s="95">
        <f>H113+Private!H24</f>
        <v>27087.5</v>
      </c>
      <c r="I112" s="95">
        <f>I113+Private!H25</f>
        <v>7795.277777777777</v>
      </c>
      <c r="J112" s="95">
        <f>J113+Private!H26</f>
        <v>0</v>
      </c>
      <c r="K112" s="95">
        <f>K113+Private!H27</f>
        <v>0</v>
      </c>
      <c r="L112" s="161">
        <f>L113+Private!H28</f>
        <v>0</v>
      </c>
    </row>
    <row r="113" spans="1:12" ht="12.75">
      <c r="A113" s="3"/>
      <c r="B113" s="7" t="s">
        <v>191</v>
      </c>
      <c r="C113" s="7"/>
      <c r="D113" s="7"/>
      <c r="E113" s="7"/>
      <c r="F113" s="95">
        <v>31875.000000000004</v>
      </c>
      <c r="G113" s="95">
        <v>23375</v>
      </c>
      <c r="H113" s="95">
        <v>24750</v>
      </c>
      <c r="I113" s="95">
        <v>7481.25</v>
      </c>
      <c r="J113" s="95">
        <v>0</v>
      </c>
      <c r="K113" s="95">
        <v>0</v>
      </c>
      <c r="L113" s="161">
        <v>0</v>
      </c>
    </row>
    <row r="114" spans="1:12" ht="12.75">
      <c r="A114" s="3"/>
      <c r="B114" s="7" t="s">
        <v>192</v>
      </c>
      <c r="C114" s="7"/>
      <c r="D114" s="7"/>
      <c r="E114" s="7"/>
      <c r="F114" s="95">
        <f>F113</f>
        <v>31875.000000000004</v>
      </c>
      <c r="G114" s="95">
        <f>G113</f>
        <v>23375</v>
      </c>
      <c r="H114" s="95">
        <f>H113</f>
        <v>24750</v>
      </c>
      <c r="I114" s="95">
        <f>I113</f>
        <v>7481.25</v>
      </c>
      <c r="J114" s="95">
        <f>J113</f>
        <v>0</v>
      </c>
      <c r="K114" s="95">
        <f>K113</f>
        <v>0</v>
      </c>
      <c r="L114" s="161">
        <f>L113</f>
        <v>0</v>
      </c>
    </row>
    <row r="115" spans="1:12" ht="12.75">
      <c r="A115" s="3"/>
      <c r="B115" s="7"/>
      <c r="C115" s="7" t="s">
        <v>64</v>
      </c>
      <c r="D115" s="7"/>
      <c r="E115" s="7"/>
      <c r="F115" s="95" t="str">
        <f>IF(F113-F114&gt;0,F113-F114,"N/A")</f>
        <v>N/A</v>
      </c>
      <c r="G115" s="95" t="str">
        <f>IF(G113-G114&gt;0,G113-G114,"N/A")</f>
        <v>N/A</v>
      </c>
      <c r="H115" s="95" t="str">
        <f>IF(H113-H114&gt;0,H113-H114,"N/A")</f>
        <v>N/A</v>
      </c>
      <c r="I115" s="95" t="str">
        <f>IF(I113-I114&gt;0,I113-I114,"N/A")</f>
        <v>N/A</v>
      </c>
      <c r="J115" s="95" t="str">
        <f>IF(J113-J114&gt;0,J113-J114,"N/A")</f>
        <v>N/A</v>
      </c>
      <c r="K115" s="95" t="str">
        <f>IF(K113-K114&gt;0,K113-K114,"N/A")</f>
        <v>N/A</v>
      </c>
      <c r="L115" s="161" t="str">
        <f>IF(L113-L114&gt;0,L113-L114,"N/A")</f>
        <v>N/A</v>
      </c>
    </row>
    <row r="116" spans="1:12" ht="12.75">
      <c r="A116" s="3"/>
      <c r="B116" s="7"/>
      <c r="C116" s="7"/>
      <c r="D116" s="7"/>
      <c r="E116" s="7"/>
      <c r="F116" s="95"/>
      <c r="G116" s="95"/>
      <c r="H116" s="95"/>
      <c r="I116" s="95"/>
      <c r="J116" s="95"/>
      <c r="K116" s="95"/>
      <c r="L116" s="161"/>
    </row>
    <row r="117" spans="1:12" ht="12.75">
      <c r="A117" s="3"/>
      <c r="B117" s="11" t="s">
        <v>137</v>
      </c>
      <c r="C117" s="7"/>
      <c r="D117" s="7"/>
      <c r="E117" s="7"/>
      <c r="F117" s="95">
        <f>F112-F114</f>
        <v>3010.416666666668</v>
      </c>
      <c r="G117" s="95">
        <f>G112-G114</f>
        <v>2207.6388888888905</v>
      </c>
      <c r="H117" s="95">
        <f>H112-H114</f>
        <v>2337.5</v>
      </c>
      <c r="I117" s="95">
        <f>I112-I114</f>
        <v>314.0277777777774</v>
      </c>
      <c r="J117" s="95">
        <f>J112-J114</f>
        <v>0</v>
      </c>
      <c r="K117" s="95">
        <f>K112-K114</f>
        <v>0</v>
      </c>
      <c r="L117" s="161">
        <f>L112-L114</f>
        <v>0</v>
      </c>
    </row>
    <row r="118" spans="1:12" ht="12.75">
      <c r="A118" s="3"/>
      <c r="B118" s="7" t="s">
        <v>66</v>
      </c>
      <c r="C118" s="7"/>
      <c r="D118" s="7"/>
      <c r="E118" s="7"/>
      <c r="F118" s="95">
        <v>0</v>
      </c>
      <c r="G118" s="95">
        <v>0</v>
      </c>
      <c r="H118" s="95">
        <v>0</v>
      </c>
      <c r="I118" s="95">
        <v>0</v>
      </c>
      <c r="J118" s="95">
        <v>0</v>
      </c>
      <c r="K118" s="95">
        <v>0</v>
      </c>
      <c r="L118" s="161">
        <v>0</v>
      </c>
    </row>
    <row r="119" spans="1:12" ht="12.75">
      <c r="A119" s="3"/>
      <c r="B119" s="7" t="s">
        <v>67</v>
      </c>
      <c r="C119" s="7"/>
      <c r="D119" s="7"/>
      <c r="E119" s="7"/>
      <c r="F119" s="95"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161">
        <v>0</v>
      </c>
    </row>
    <row r="120" spans="1:12" ht="12.75">
      <c r="A120" s="3"/>
      <c r="B120" s="7"/>
      <c r="C120" s="7" t="s">
        <v>68</v>
      </c>
      <c r="D120" s="7"/>
      <c r="E120" s="7"/>
      <c r="F120" s="95">
        <f>F117-F119</f>
        <v>3010.416666666668</v>
      </c>
      <c r="G120" s="95">
        <f>G117-G119</f>
        <v>2207.6388888888905</v>
      </c>
      <c r="H120" s="95">
        <f>H117-H119</f>
        <v>2337.5</v>
      </c>
      <c r="I120" s="95">
        <f>I117-I119</f>
        <v>314.0277777777774</v>
      </c>
      <c r="J120" s="95">
        <f>J117-J119</f>
        <v>0</v>
      </c>
      <c r="K120" s="95">
        <f>K117-K119</f>
        <v>0</v>
      </c>
      <c r="L120" s="161">
        <f>L117-L119</f>
        <v>0</v>
      </c>
    </row>
    <row r="121" spans="1:12" ht="12.75">
      <c r="A121" s="3"/>
      <c r="B121" s="7"/>
      <c r="C121" s="7"/>
      <c r="D121" s="7"/>
      <c r="E121" s="7"/>
      <c r="F121" s="95"/>
      <c r="G121" s="95"/>
      <c r="H121" s="95"/>
      <c r="I121" s="95"/>
      <c r="J121" s="95"/>
      <c r="K121" s="95"/>
      <c r="L121" s="161"/>
    </row>
    <row r="122" spans="1:12" ht="12.75">
      <c r="A122" s="3"/>
      <c r="B122" s="11" t="s">
        <v>289</v>
      </c>
      <c r="C122" s="7"/>
      <c r="D122" s="7"/>
      <c r="E122" s="7"/>
      <c r="F122" s="158">
        <v>0</v>
      </c>
      <c r="G122" s="158">
        <v>0</v>
      </c>
      <c r="H122" s="158">
        <v>0</v>
      </c>
      <c r="I122" s="158">
        <v>0</v>
      </c>
      <c r="J122" s="158">
        <v>0</v>
      </c>
      <c r="K122" s="158">
        <v>0</v>
      </c>
      <c r="L122" s="162">
        <v>0</v>
      </c>
    </row>
    <row r="123" spans="1:12" ht="12.75">
      <c r="A123" s="3"/>
      <c r="B123" s="48" t="s">
        <v>292</v>
      </c>
      <c r="C123" s="7"/>
      <c r="D123" s="7"/>
      <c r="E123" s="7"/>
      <c r="F123" s="158">
        <f>Private!I22</f>
        <v>0</v>
      </c>
      <c r="G123" s="158">
        <f>Private!I23</f>
        <v>0</v>
      </c>
      <c r="H123" s="158">
        <f>Private!I24</f>
        <v>0</v>
      </c>
      <c r="I123" s="158">
        <f>Private!I25</f>
        <v>150000</v>
      </c>
      <c r="J123" s="158">
        <f>Private!I26</f>
        <v>0</v>
      </c>
      <c r="K123" s="158">
        <f>Private!I27</f>
        <v>0</v>
      </c>
      <c r="L123" s="162">
        <f>Private!I28</f>
        <v>0</v>
      </c>
    </row>
    <row r="124" spans="1:12" ht="12.75">
      <c r="A124" s="3"/>
      <c r="B124" s="7"/>
      <c r="C124" s="7" t="s">
        <v>290</v>
      </c>
      <c r="D124" s="7"/>
      <c r="E124" s="7"/>
      <c r="F124" s="95" t="str">
        <f aca="true" t="shared" si="5" ref="F124:L124">IF(F122-F123&gt;0,F122-F123,"N/A")</f>
        <v>N/A</v>
      </c>
      <c r="G124" s="95" t="str">
        <f t="shared" si="5"/>
        <v>N/A</v>
      </c>
      <c r="H124" s="95" t="str">
        <f t="shared" si="5"/>
        <v>N/A</v>
      </c>
      <c r="I124" s="95" t="str">
        <f t="shared" si="5"/>
        <v>N/A</v>
      </c>
      <c r="J124" s="95" t="str">
        <f t="shared" si="5"/>
        <v>N/A</v>
      </c>
      <c r="K124" s="95" t="str">
        <f t="shared" si="5"/>
        <v>N/A</v>
      </c>
      <c r="L124" s="161" t="str">
        <f t="shared" si="5"/>
        <v>N/A</v>
      </c>
    </row>
    <row r="125" spans="1:12" ht="12.75">
      <c r="A125" s="3"/>
      <c r="B125" s="7"/>
      <c r="C125" s="7"/>
      <c r="D125" s="7"/>
      <c r="E125" s="7"/>
      <c r="F125" s="95"/>
      <c r="G125" s="95"/>
      <c r="H125" s="95"/>
      <c r="I125" s="95"/>
      <c r="J125" s="95"/>
      <c r="K125" s="95"/>
      <c r="L125" s="161"/>
    </row>
    <row r="126" spans="1:12" ht="12.75">
      <c r="A126" s="3"/>
      <c r="B126" s="7"/>
      <c r="C126" s="9" t="s">
        <v>69</v>
      </c>
      <c r="D126" s="7"/>
      <c r="E126" s="7"/>
      <c r="F126" s="95">
        <f>F114+F119+F123</f>
        <v>31875.000000000004</v>
      </c>
      <c r="G126" s="95">
        <f>G114+G119+G123</f>
        <v>23375</v>
      </c>
      <c r="H126" s="95">
        <f>H114+H119+H123</f>
        <v>24750</v>
      </c>
      <c r="I126" s="95">
        <f>I114+I119+I123</f>
        <v>157481.25</v>
      </c>
      <c r="J126" s="95">
        <f>J114+J119+J123</f>
        <v>0</v>
      </c>
      <c r="K126" s="95">
        <f>K114+K119+K123</f>
        <v>0</v>
      </c>
      <c r="L126" s="161">
        <f>L114+L119+L123</f>
        <v>0</v>
      </c>
    </row>
    <row r="127" spans="1:12" ht="13.5" thickBot="1">
      <c r="A127" s="5"/>
      <c r="B127" s="10"/>
      <c r="C127" s="10"/>
      <c r="D127" s="10"/>
      <c r="E127" s="10"/>
      <c r="F127" s="34"/>
      <c r="G127" s="34"/>
      <c r="H127" s="34"/>
      <c r="I127" s="34"/>
      <c r="J127" s="34"/>
      <c r="K127" s="34"/>
      <c r="L127" s="163"/>
    </row>
  </sheetData>
  <sheetProtection/>
  <mergeCells count="6">
    <mergeCell ref="B4:D4"/>
    <mergeCell ref="B5:D5"/>
    <mergeCell ref="J10:M10"/>
    <mergeCell ref="L2:M4"/>
    <mergeCell ref="E4:G4"/>
    <mergeCell ref="E5:G5"/>
  </mergeCells>
  <printOptions/>
  <pageMargins left="0.28" right="0.24" top="0.35" bottom="0.31" header="0.5" footer="0.33"/>
  <pageSetup fitToHeight="2" horizontalDpi="600" verticalDpi="600" orientation="landscape" scale="54" r:id="rId1"/>
  <headerFooter alignWithMargins="0">
    <oddFooter>&amp;L&amp;"Arial,Bold"Vermont Student Assi9stance Corp.&amp;RPage &amp;P of &amp;N</oddFooter>
  </headerFooter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PageLayoutView="0" workbookViewId="0" topLeftCell="A28">
      <selection activeCell="D57" sqref="D57:E57"/>
    </sheetView>
  </sheetViews>
  <sheetFormatPr defaultColWidth="9.140625" defaultRowHeight="12.75"/>
  <cols>
    <col min="1" max="1" width="12.00390625" style="80" customWidth="1"/>
    <col min="2" max="2" width="35.00390625" style="80" customWidth="1"/>
    <col min="3" max="3" width="4.421875" style="80" customWidth="1"/>
    <col min="4" max="4" width="14.421875" style="80" bestFit="1" customWidth="1"/>
    <col min="5" max="5" width="14.57421875" style="80" bestFit="1" customWidth="1"/>
    <col min="6" max="16384" width="9.140625" style="80" customWidth="1"/>
  </cols>
  <sheetData>
    <row r="1" spans="1:6" s="73" customFormat="1" ht="12.75" customHeight="1">
      <c r="A1" s="398" t="s">
        <v>97</v>
      </c>
      <c r="B1" s="398"/>
      <c r="C1" s="398"/>
      <c r="D1" s="398"/>
      <c r="E1" s="398"/>
      <c r="F1" s="165"/>
    </row>
    <row r="2" spans="1:6" s="76" customFormat="1" ht="12.75">
      <c r="A2" s="74"/>
      <c r="B2" s="75"/>
      <c r="C2" s="75"/>
      <c r="D2" s="75"/>
      <c r="E2" s="75"/>
      <c r="F2" s="75"/>
    </row>
    <row r="3" spans="1:6" s="73" customFormat="1" ht="12.75" customHeight="1">
      <c r="A3" s="398" t="s">
        <v>271</v>
      </c>
      <c r="B3" s="398"/>
      <c r="C3" s="398"/>
      <c r="D3" s="398"/>
      <c r="E3" s="398"/>
      <c r="F3" s="165"/>
    </row>
    <row r="4" spans="1:6" s="73" customFormat="1" ht="12.75">
      <c r="A4" s="59"/>
      <c r="B4" s="59"/>
      <c r="C4" s="59"/>
      <c r="D4" s="59"/>
      <c r="E4" s="59"/>
      <c r="F4" s="59"/>
    </row>
    <row r="5" spans="1:6" s="77" customFormat="1" ht="12.75" customHeight="1">
      <c r="A5" s="399" t="s">
        <v>56</v>
      </c>
      <c r="B5" s="399"/>
      <c r="C5" s="399"/>
      <c r="D5" s="399"/>
      <c r="E5" s="399"/>
      <c r="F5" s="166"/>
    </row>
    <row r="6" spans="1:6" s="77" customFormat="1" ht="12.75">
      <c r="A6" s="60"/>
      <c r="B6" s="60"/>
      <c r="C6" s="60"/>
      <c r="D6" s="60"/>
      <c r="E6" s="60"/>
      <c r="F6" s="60"/>
    </row>
    <row r="7" spans="1:6" s="77" customFormat="1" ht="12.75">
      <c r="A7" s="60"/>
      <c r="B7" s="60"/>
      <c r="C7" s="60"/>
      <c r="D7" s="60"/>
      <c r="E7" s="60"/>
      <c r="F7" s="60"/>
    </row>
    <row r="8" spans="1:6" s="77" customFormat="1" ht="12.75">
      <c r="A8" s="60"/>
      <c r="B8" s="60"/>
      <c r="C8" s="60"/>
      <c r="D8" s="60"/>
      <c r="E8" s="60"/>
      <c r="F8" s="60"/>
    </row>
    <row r="9" spans="1:6" s="77" customFormat="1" ht="12.75">
      <c r="A9" s="60"/>
      <c r="B9" s="60"/>
      <c r="C9" s="60"/>
      <c r="D9" s="60"/>
      <c r="E9" s="60"/>
      <c r="F9" s="60"/>
    </row>
    <row r="10" spans="1:6" s="78" customFormat="1" ht="12.75">
      <c r="A10" s="194"/>
      <c r="B10" s="194"/>
      <c r="C10" s="194"/>
      <c r="D10" s="61" t="s">
        <v>272</v>
      </c>
      <c r="E10" s="61" t="s">
        <v>272</v>
      </c>
      <c r="F10" s="62"/>
    </row>
    <row r="11" spans="1:6" s="78" customFormat="1" ht="12.75">
      <c r="A11" s="194"/>
      <c r="B11" s="194"/>
      <c r="C11" s="194"/>
      <c r="D11" s="63" t="s">
        <v>327</v>
      </c>
      <c r="E11" s="63" t="s">
        <v>329</v>
      </c>
      <c r="F11" s="62"/>
    </row>
    <row r="12" spans="1:6" s="78" customFormat="1" ht="12.75">
      <c r="A12" s="194"/>
      <c r="B12" s="194"/>
      <c r="C12" s="194"/>
      <c r="D12" s="194"/>
      <c r="E12" s="194"/>
      <c r="F12" s="62"/>
    </row>
    <row r="13" spans="1:6" s="79" customFormat="1" ht="12.75">
      <c r="A13" s="64" t="s">
        <v>45</v>
      </c>
      <c r="B13" s="194"/>
      <c r="C13" s="194"/>
      <c r="D13" s="194"/>
      <c r="E13" s="194"/>
      <c r="F13" s="65"/>
    </row>
    <row r="14" spans="1:6" s="79" customFormat="1" ht="12.75">
      <c r="A14" s="64" t="s">
        <v>98</v>
      </c>
      <c r="B14" s="194"/>
      <c r="C14" s="194"/>
      <c r="D14" s="194"/>
      <c r="E14" s="194"/>
      <c r="F14" s="65"/>
    </row>
    <row r="15" spans="1:6" s="79" customFormat="1" ht="12.75">
      <c r="A15" s="194"/>
      <c r="B15" s="64" t="s">
        <v>99</v>
      </c>
      <c r="C15" s="194"/>
      <c r="D15" s="66">
        <v>46994.56</v>
      </c>
      <c r="E15" s="66">
        <v>173785.43</v>
      </c>
      <c r="F15" s="65"/>
    </row>
    <row r="16" spans="1:6" s="79" customFormat="1" ht="12.75">
      <c r="A16" s="194"/>
      <c r="B16" s="64" t="s">
        <v>100</v>
      </c>
      <c r="C16" s="194"/>
      <c r="D16" s="66">
        <v>0</v>
      </c>
      <c r="E16" s="66">
        <v>0</v>
      </c>
      <c r="F16" s="65"/>
    </row>
    <row r="17" spans="1:6" s="79" customFormat="1" ht="12.75">
      <c r="A17" s="194"/>
      <c r="B17" s="64" t="s">
        <v>163</v>
      </c>
      <c r="C17" s="194"/>
      <c r="D17" s="66">
        <v>1809962</v>
      </c>
      <c r="E17" s="66">
        <v>1809962</v>
      </c>
      <c r="F17" s="65"/>
    </row>
    <row r="18" spans="1:6" s="79" customFormat="1" ht="12.75">
      <c r="A18" s="194"/>
      <c r="B18" s="64" t="s">
        <v>164</v>
      </c>
      <c r="C18" s="194"/>
      <c r="D18" s="66">
        <v>955000</v>
      </c>
      <c r="E18" s="66">
        <v>955000</v>
      </c>
      <c r="F18" s="65"/>
    </row>
    <row r="19" spans="1:6" s="79" customFormat="1" ht="12.75">
      <c r="A19" s="194"/>
      <c r="B19" s="64" t="s">
        <v>165</v>
      </c>
      <c r="C19" s="194"/>
      <c r="D19" s="66">
        <v>139432.5</v>
      </c>
      <c r="E19" s="66">
        <v>44477.5</v>
      </c>
      <c r="F19" s="65"/>
    </row>
    <row r="20" spans="1:6" s="79" customFormat="1" ht="12.75">
      <c r="A20" s="194"/>
      <c r="B20" s="64" t="s">
        <v>166</v>
      </c>
      <c r="C20" s="194"/>
      <c r="D20" s="66">
        <v>500000</v>
      </c>
      <c r="E20" s="66">
        <v>200000</v>
      </c>
      <c r="F20" s="65"/>
    </row>
    <row r="21" spans="1:6" s="79" customFormat="1" ht="12.75">
      <c r="A21" s="194"/>
      <c r="B21" s="64" t="s">
        <v>323</v>
      </c>
      <c r="C21" s="194"/>
      <c r="D21" s="66">
        <v>115350.71</v>
      </c>
      <c r="E21" s="66">
        <v>2797.67</v>
      </c>
      <c r="F21" s="196"/>
    </row>
    <row r="22" spans="1:6" s="79" customFormat="1" ht="12.75">
      <c r="A22" s="194"/>
      <c r="B22" s="64" t="s">
        <v>101</v>
      </c>
      <c r="C22" s="194"/>
      <c r="D22" s="67">
        <v>3566739.77</v>
      </c>
      <c r="E22" s="67">
        <v>3186022.6</v>
      </c>
      <c r="F22" s="65"/>
    </row>
    <row r="23" spans="1:6" s="79" customFormat="1" ht="12.75">
      <c r="A23" s="64" t="s">
        <v>102</v>
      </c>
      <c r="B23" s="194"/>
      <c r="C23" s="194"/>
      <c r="D23" s="194"/>
      <c r="E23" s="194"/>
      <c r="F23" s="65"/>
    </row>
    <row r="24" spans="1:6" s="79" customFormat="1" ht="12.75">
      <c r="A24" s="194"/>
      <c r="B24" s="64" t="s">
        <v>103</v>
      </c>
      <c r="C24" s="194"/>
      <c r="D24" s="66">
        <v>28.16</v>
      </c>
      <c r="E24" s="66">
        <v>29.31</v>
      </c>
      <c r="F24" s="65"/>
    </row>
    <row r="25" spans="1:6" s="79" customFormat="1" ht="12.75">
      <c r="A25" s="194"/>
      <c r="B25" s="64" t="s">
        <v>104</v>
      </c>
      <c r="C25" s="194"/>
      <c r="D25" s="66">
        <v>11461034.16</v>
      </c>
      <c r="E25" s="66">
        <v>11185868.24</v>
      </c>
      <c r="F25" s="65"/>
    </row>
    <row r="26" spans="1:6" s="79" customFormat="1" ht="12.75">
      <c r="A26" s="194"/>
      <c r="B26" s="64" t="s">
        <v>105</v>
      </c>
      <c r="C26" s="194"/>
      <c r="D26" s="66">
        <v>-1372264.26</v>
      </c>
      <c r="E26" s="66">
        <v>-1372264.26</v>
      </c>
      <c r="F26" s="65"/>
    </row>
    <row r="27" spans="1:6" s="79" customFormat="1" ht="12.75">
      <c r="A27" s="194"/>
      <c r="B27" s="64" t="s">
        <v>106</v>
      </c>
      <c r="C27" s="194"/>
      <c r="D27" s="66">
        <v>0</v>
      </c>
      <c r="E27" s="66">
        <v>0</v>
      </c>
      <c r="F27" s="65"/>
    </row>
    <row r="28" spans="1:6" s="79" customFormat="1" ht="12.75">
      <c r="A28" s="194"/>
      <c r="B28" s="64" t="s">
        <v>107</v>
      </c>
      <c r="C28" s="194"/>
      <c r="D28" s="66">
        <v>0</v>
      </c>
      <c r="E28" s="66">
        <v>0</v>
      </c>
      <c r="F28" s="65"/>
    </row>
    <row r="29" spans="1:6" s="79" customFormat="1" ht="12.75">
      <c r="A29" s="194"/>
      <c r="B29" s="64" t="s">
        <v>108</v>
      </c>
      <c r="C29" s="194"/>
      <c r="D29" s="66">
        <v>394617.64</v>
      </c>
      <c r="E29" s="66">
        <v>385244.54</v>
      </c>
      <c r="F29" s="65"/>
    </row>
    <row r="30" spans="1:6" s="79" customFormat="1" ht="12.75">
      <c r="A30" s="194"/>
      <c r="B30" s="64" t="s">
        <v>167</v>
      </c>
      <c r="C30" s="194"/>
      <c r="D30" s="66">
        <v>0</v>
      </c>
      <c r="E30" s="66">
        <v>0</v>
      </c>
      <c r="F30" s="65"/>
    </row>
    <row r="31" spans="1:6" s="79" customFormat="1" ht="12.75">
      <c r="A31" s="194"/>
      <c r="B31" s="64" t="s">
        <v>168</v>
      </c>
      <c r="C31" s="194"/>
      <c r="D31" s="66">
        <v>0</v>
      </c>
      <c r="E31" s="66">
        <v>0</v>
      </c>
      <c r="F31" s="65"/>
    </row>
    <row r="32" spans="1:6" s="79" customFormat="1" ht="12.75">
      <c r="A32" s="194"/>
      <c r="B32" s="64" t="s">
        <v>109</v>
      </c>
      <c r="C32" s="194"/>
      <c r="D32" s="67">
        <v>10483415.7</v>
      </c>
      <c r="E32" s="67">
        <v>10198877.83</v>
      </c>
      <c r="F32" s="65"/>
    </row>
    <row r="33" spans="1:6" s="79" customFormat="1" ht="12.75">
      <c r="A33" s="194"/>
      <c r="B33" s="194"/>
      <c r="C33" s="194"/>
      <c r="D33" s="194"/>
      <c r="E33" s="194"/>
      <c r="F33" s="65"/>
    </row>
    <row r="34" spans="1:6" s="79" customFormat="1" ht="12.75">
      <c r="A34" s="64" t="s">
        <v>110</v>
      </c>
      <c r="B34" s="194"/>
      <c r="C34" s="194"/>
      <c r="D34" s="194"/>
      <c r="E34" s="194"/>
      <c r="F34" s="65"/>
    </row>
    <row r="35" spans="1:6" s="79" customFormat="1" ht="12.75">
      <c r="A35" s="194"/>
      <c r="B35" s="64" t="s">
        <v>111</v>
      </c>
      <c r="C35" s="194"/>
      <c r="D35" s="66">
        <v>0</v>
      </c>
      <c r="E35" s="66">
        <v>0</v>
      </c>
      <c r="F35" s="65"/>
    </row>
    <row r="36" spans="1:6" s="79" customFormat="1" ht="12.75">
      <c r="A36" s="194"/>
      <c r="B36" s="64" t="s">
        <v>112</v>
      </c>
      <c r="C36" s="194"/>
      <c r="D36" s="66">
        <v>0</v>
      </c>
      <c r="E36" s="66">
        <v>0</v>
      </c>
      <c r="F36" s="65"/>
    </row>
    <row r="37" spans="1:6" s="79" customFormat="1" ht="12.75">
      <c r="A37" s="194"/>
      <c r="B37" s="64" t="s">
        <v>113</v>
      </c>
      <c r="C37" s="194"/>
      <c r="D37" s="67">
        <v>0</v>
      </c>
      <c r="E37" s="67">
        <v>0</v>
      </c>
      <c r="F37" s="65"/>
    </row>
    <row r="38" spans="1:6" s="79" customFormat="1" ht="12.75">
      <c r="A38" s="194"/>
      <c r="B38" s="194"/>
      <c r="C38" s="194"/>
      <c r="D38" s="194"/>
      <c r="E38" s="194"/>
      <c r="F38" s="65"/>
    </row>
    <row r="39" spans="1:6" s="79" customFormat="1" ht="13.5" thickBot="1">
      <c r="A39" s="194"/>
      <c r="B39" s="64" t="s">
        <v>28</v>
      </c>
      <c r="C39" s="194"/>
      <c r="D39" s="68">
        <v>14050155.47</v>
      </c>
      <c r="E39" s="68">
        <v>13384900.43</v>
      </c>
      <c r="F39" s="65"/>
    </row>
    <row r="40" spans="1:6" s="79" customFormat="1" ht="13.5" thickTop="1">
      <c r="A40" s="64" t="s">
        <v>114</v>
      </c>
      <c r="B40" s="194"/>
      <c r="C40" s="194"/>
      <c r="D40" s="194"/>
      <c r="E40" s="194"/>
      <c r="F40" s="65"/>
    </row>
    <row r="41" spans="1:6" s="79" customFormat="1" ht="12.75">
      <c r="A41" s="64" t="s">
        <v>115</v>
      </c>
      <c r="B41" s="194"/>
      <c r="C41" s="194"/>
      <c r="D41" s="194"/>
      <c r="E41" s="194"/>
      <c r="F41" s="65"/>
    </row>
    <row r="42" spans="1:6" s="79" customFormat="1" ht="12.75">
      <c r="A42" s="194"/>
      <c r="B42" s="64" t="s">
        <v>116</v>
      </c>
      <c r="C42" s="194"/>
      <c r="D42" s="66">
        <v>10890000</v>
      </c>
      <c r="E42" s="66">
        <v>10240000</v>
      </c>
      <c r="F42" s="65"/>
    </row>
    <row r="43" spans="1:6" s="79" customFormat="1" ht="12.75">
      <c r="A43" s="194"/>
      <c r="B43" s="64" t="s">
        <v>169</v>
      </c>
      <c r="C43" s="194"/>
      <c r="D43" s="66">
        <v>99158.35</v>
      </c>
      <c r="E43" s="66">
        <v>88612.6</v>
      </c>
      <c r="F43" s="65"/>
    </row>
    <row r="44" spans="1:6" s="79" customFormat="1" ht="12.75">
      <c r="A44" s="194"/>
      <c r="B44" s="64" t="s">
        <v>117</v>
      </c>
      <c r="C44" s="194"/>
      <c r="D44" s="66">
        <v>139432.5</v>
      </c>
      <c r="E44" s="66">
        <v>21611.25</v>
      </c>
      <c r="F44" s="65"/>
    </row>
    <row r="45" spans="1:6" s="79" customFormat="1" ht="12.75">
      <c r="A45" s="194"/>
      <c r="B45" s="64" t="s">
        <v>170</v>
      </c>
      <c r="C45" s="194"/>
      <c r="D45" s="66">
        <v>0</v>
      </c>
      <c r="E45" s="66">
        <v>0</v>
      </c>
      <c r="F45" s="65"/>
    </row>
    <row r="46" spans="1:6" s="79" customFormat="1" ht="12.75">
      <c r="A46" s="194"/>
      <c r="B46" s="64" t="s">
        <v>118</v>
      </c>
      <c r="C46" s="194"/>
      <c r="D46" s="66">
        <v>0</v>
      </c>
      <c r="E46" s="66">
        <v>0</v>
      </c>
      <c r="F46" s="65"/>
    </row>
    <row r="47" spans="1:6" s="79" customFormat="1" ht="12.75">
      <c r="A47" s="194"/>
      <c r="B47" s="64" t="s">
        <v>119</v>
      </c>
      <c r="C47" s="194"/>
      <c r="D47" s="66">
        <v>341478.06</v>
      </c>
      <c r="E47" s="66">
        <v>341478.06</v>
      </c>
      <c r="F47" s="65"/>
    </row>
    <row r="48" spans="1:6" s="79" customFormat="1" ht="12.75">
      <c r="A48" s="194"/>
      <c r="B48" s="64" t="s">
        <v>120</v>
      </c>
      <c r="C48" s="194"/>
      <c r="D48" s="66">
        <v>0</v>
      </c>
      <c r="E48" s="66">
        <v>0</v>
      </c>
      <c r="F48" s="65"/>
    </row>
    <row r="49" spans="1:6" s="79" customFormat="1" ht="12.75">
      <c r="A49" s="194"/>
      <c r="B49" s="64" t="s">
        <v>121</v>
      </c>
      <c r="C49" s="194"/>
      <c r="D49" s="66">
        <v>0</v>
      </c>
      <c r="E49" s="66">
        <v>0</v>
      </c>
      <c r="F49" s="65"/>
    </row>
    <row r="50" spans="1:6" s="79" customFormat="1" ht="12.75">
      <c r="A50" s="194"/>
      <c r="B50" s="64" t="s">
        <v>122</v>
      </c>
      <c r="C50" s="194"/>
      <c r="D50" s="66">
        <v>-4170.16</v>
      </c>
      <c r="E50" s="66">
        <v>37693.59</v>
      </c>
      <c r="F50" s="65"/>
    </row>
    <row r="51" spans="1:6" s="79" customFormat="1" ht="12.75">
      <c r="A51" s="194"/>
      <c r="B51" s="64" t="s">
        <v>123</v>
      </c>
      <c r="C51" s="194"/>
      <c r="D51" s="67">
        <v>11465898.75</v>
      </c>
      <c r="E51" s="67">
        <v>10729395.5</v>
      </c>
      <c r="F51" s="65"/>
    </row>
    <row r="52" spans="1:6" s="79" customFormat="1" ht="12.75">
      <c r="A52" s="194"/>
      <c r="B52" s="194"/>
      <c r="C52" s="194"/>
      <c r="D52" s="194"/>
      <c r="E52" s="194"/>
      <c r="F52" s="65"/>
    </row>
    <row r="53" spans="1:6" s="79" customFormat="1" ht="12.75">
      <c r="A53" s="64" t="s">
        <v>124</v>
      </c>
      <c r="B53" s="194"/>
      <c r="C53" s="194"/>
      <c r="D53" s="194"/>
      <c r="E53" s="194"/>
      <c r="F53" s="65"/>
    </row>
    <row r="54" spans="1:6" ht="12.75">
      <c r="A54" s="194"/>
      <c r="B54" s="64" t="s">
        <v>125</v>
      </c>
      <c r="C54" s="194"/>
      <c r="D54" s="66">
        <v>2584256.72</v>
      </c>
      <c r="E54" s="66">
        <v>2655504.93</v>
      </c>
      <c r="F54" s="65"/>
    </row>
    <row r="55" spans="1:6" ht="12.75">
      <c r="A55" s="194"/>
      <c r="B55" s="64" t="s">
        <v>126</v>
      </c>
      <c r="C55" s="194"/>
      <c r="D55" s="67">
        <v>2584256.72</v>
      </c>
      <c r="E55" s="67">
        <v>2655504.93</v>
      </c>
      <c r="F55" s="65"/>
    </row>
    <row r="56" spans="1:5" ht="13.5" thickBot="1">
      <c r="A56" s="194"/>
      <c r="B56" s="64" t="s">
        <v>55</v>
      </c>
      <c r="C56" s="194"/>
      <c r="D56" s="69">
        <v>14050155.47</v>
      </c>
      <c r="E56" s="69">
        <v>13384900.43</v>
      </c>
    </row>
    <row r="57" spans="4:5" ht="13.5" thickTop="1">
      <c r="D57" s="101"/>
      <c r="E57" s="101"/>
    </row>
    <row r="58" spans="4:5" ht="12.75">
      <c r="D58" s="101"/>
      <c r="E58" s="195"/>
    </row>
    <row r="59" spans="4:5" ht="12.75">
      <c r="D59" s="101"/>
      <c r="E59" s="101"/>
    </row>
  </sheetData>
  <sheetProtection/>
  <mergeCells count="3">
    <mergeCell ref="A1:E1"/>
    <mergeCell ref="A3:E3"/>
    <mergeCell ref="A5:E5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9">
      <selection activeCell="D9" sqref="D9:D52"/>
    </sheetView>
  </sheetViews>
  <sheetFormatPr defaultColWidth="9.140625" defaultRowHeight="12.75"/>
  <cols>
    <col min="1" max="1" width="18.140625" style="0" bestFit="1" customWidth="1"/>
    <col min="2" max="2" width="33.421875" style="0" bestFit="1" customWidth="1"/>
    <col min="3" max="3" width="4.421875" style="0" customWidth="1"/>
    <col min="4" max="4" width="17.140625" style="0" customWidth="1"/>
  </cols>
  <sheetData>
    <row r="1" spans="1:6" ht="12.75" customHeight="1">
      <c r="A1" s="398" t="s">
        <v>97</v>
      </c>
      <c r="B1" s="398"/>
      <c r="C1" s="398"/>
      <c r="D1" s="398"/>
      <c r="E1" s="398"/>
      <c r="F1" s="165"/>
    </row>
    <row r="2" spans="1:4" ht="12.75">
      <c r="A2" s="74"/>
      <c r="B2" s="75"/>
      <c r="C2" s="75"/>
      <c r="D2" s="75"/>
    </row>
    <row r="3" spans="1:6" ht="12.75" customHeight="1">
      <c r="A3" s="398" t="s">
        <v>273</v>
      </c>
      <c r="B3" s="398"/>
      <c r="C3" s="398"/>
      <c r="D3" s="398"/>
      <c r="E3" s="398"/>
      <c r="F3" s="165"/>
    </row>
    <row r="4" spans="1:4" ht="12.75">
      <c r="A4" s="59"/>
      <c r="B4" s="59"/>
      <c r="C4" s="59"/>
      <c r="D4" s="59"/>
    </row>
    <row r="5" spans="1:6" ht="12.75" customHeight="1">
      <c r="A5" s="399" t="s">
        <v>196</v>
      </c>
      <c r="B5" s="399"/>
      <c r="C5" s="399"/>
      <c r="D5" s="399"/>
      <c r="E5" s="399"/>
      <c r="F5" s="166"/>
    </row>
    <row r="6" spans="1:4" ht="12.75">
      <c r="A6" s="60"/>
      <c r="B6" s="60"/>
      <c r="C6" s="60"/>
      <c r="D6" s="60"/>
    </row>
    <row r="7" spans="1:4" ht="12.75">
      <c r="A7" s="60"/>
      <c r="B7" s="60"/>
      <c r="C7" s="60"/>
      <c r="D7" s="60"/>
    </row>
    <row r="8" spans="1:4" ht="12.75">
      <c r="A8" s="60"/>
      <c r="B8" s="60"/>
      <c r="C8" s="60"/>
      <c r="D8" s="60"/>
    </row>
    <row r="9" spans="1:4" ht="12.75">
      <c r="A9" s="60"/>
      <c r="B9" s="60"/>
      <c r="C9" s="60"/>
      <c r="D9" s="61" t="s">
        <v>273</v>
      </c>
    </row>
    <row r="10" spans="1:4" ht="12.75">
      <c r="A10" s="62"/>
      <c r="B10" s="62"/>
      <c r="C10" s="62"/>
      <c r="D10" s="63" t="s">
        <v>330</v>
      </c>
    </row>
    <row r="11" spans="1:4" ht="12.75">
      <c r="A11" s="62"/>
      <c r="B11" s="62"/>
      <c r="C11" s="62"/>
      <c r="D11" s="62"/>
    </row>
    <row r="12" spans="1:4" ht="12.75">
      <c r="A12" s="64" t="s">
        <v>197</v>
      </c>
      <c r="B12" s="65"/>
      <c r="C12" s="65"/>
      <c r="D12" s="65"/>
    </row>
    <row r="13" spans="1:4" ht="12.75">
      <c r="A13" s="64" t="s">
        <v>198</v>
      </c>
      <c r="B13" s="65"/>
      <c r="C13" s="65"/>
      <c r="D13" s="65"/>
    </row>
    <row r="14" spans="1:4" ht="12.75">
      <c r="A14" s="65"/>
      <c r="B14" s="64" t="s">
        <v>199</v>
      </c>
      <c r="C14" s="65"/>
      <c r="D14" s="66">
        <v>0</v>
      </c>
    </row>
    <row r="15" spans="1:4" ht="12.75">
      <c r="A15" s="65"/>
      <c r="B15" s="64" t="s">
        <v>200</v>
      </c>
      <c r="C15" s="65"/>
      <c r="D15" s="66">
        <v>0</v>
      </c>
    </row>
    <row r="16" spans="1:4" ht="12.75">
      <c r="A16" s="65"/>
      <c r="B16" s="64" t="s">
        <v>201</v>
      </c>
      <c r="C16" s="65"/>
      <c r="D16" s="66">
        <v>92.83</v>
      </c>
    </row>
    <row r="17" spans="1:4" ht="12.75">
      <c r="A17" s="65"/>
      <c r="B17" s="64" t="s">
        <v>202</v>
      </c>
      <c r="C17" s="65"/>
      <c r="D17" s="66">
        <v>234170.26</v>
      </c>
    </row>
    <row r="18" spans="1:4" ht="12.75">
      <c r="A18" s="65"/>
      <c r="B18" s="64" t="s">
        <v>203</v>
      </c>
      <c r="C18" s="65"/>
      <c r="D18" s="66">
        <v>8033.13</v>
      </c>
    </row>
    <row r="19" spans="1:4" ht="12.75">
      <c r="A19" s="65"/>
      <c r="B19" s="64" t="s">
        <v>204</v>
      </c>
      <c r="C19" s="65"/>
      <c r="D19" s="67">
        <v>242296.22</v>
      </c>
    </row>
    <row r="20" spans="1:4" ht="12.75">
      <c r="A20" s="64" t="s">
        <v>205</v>
      </c>
      <c r="B20" s="65"/>
      <c r="C20" s="65"/>
      <c r="D20" s="65"/>
    </row>
    <row r="21" spans="1:4" ht="12.75">
      <c r="A21" s="65"/>
      <c r="B21" s="64" t="s">
        <v>206</v>
      </c>
      <c r="C21" s="65"/>
      <c r="D21" s="66">
        <v>114566.25</v>
      </c>
    </row>
    <row r="22" spans="1:4" ht="12.75">
      <c r="A22" s="65"/>
      <c r="B22" s="64" t="s">
        <v>207</v>
      </c>
      <c r="C22" s="65"/>
      <c r="D22" s="66">
        <v>-10545.75</v>
      </c>
    </row>
    <row r="23" spans="1:4" ht="12.75">
      <c r="A23" s="65"/>
      <c r="B23" s="64" t="s">
        <v>208</v>
      </c>
      <c r="C23" s="65"/>
      <c r="D23" s="66">
        <v>0</v>
      </c>
    </row>
    <row r="24" spans="1:4" ht="12.75">
      <c r="A24" s="65"/>
      <c r="B24" s="64" t="s">
        <v>209</v>
      </c>
      <c r="C24" s="65"/>
      <c r="D24" s="66">
        <v>0</v>
      </c>
    </row>
    <row r="25" spans="1:4" ht="12.75">
      <c r="A25" s="65"/>
      <c r="B25" s="64" t="s">
        <v>210</v>
      </c>
      <c r="C25" s="65"/>
      <c r="D25" s="66">
        <v>0</v>
      </c>
    </row>
    <row r="26" spans="1:4" ht="12.75">
      <c r="A26" s="65"/>
      <c r="B26" s="64" t="s">
        <v>211</v>
      </c>
      <c r="C26" s="65"/>
      <c r="D26" s="66">
        <v>0</v>
      </c>
    </row>
    <row r="27" spans="1:4" ht="12.75">
      <c r="A27" s="65"/>
      <c r="B27" s="64" t="s">
        <v>212</v>
      </c>
      <c r="C27" s="65"/>
      <c r="D27" s="66">
        <v>0</v>
      </c>
    </row>
    <row r="28" spans="1:4" ht="12.75">
      <c r="A28" s="65"/>
      <c r="B28" s="64" t="s">
        <v>213</v>
      </c>
      <c r="C28" s="65"/>
      <c r="D28" s="66">
        <v>0</v>
      </c>
    </row>
    <row r="29" spans="1:4" ht="12.75">
      <c r="A29" s="65"/>
      <c r="B29" s="64" t="s">
        <v>214</v>
      </c>
      <c r="C29" s="65"/>
      <c r="D29" s="66">
        <v>0</v>
      </c>
    </row>
    <row r="30" spans="1:4" ht="12.75">
      <c r="A30" s="65"/>
      <c r="B30" s="64" t="s">
        <v>215</v>
      </c>
      <c r="C30" s="65"/>
      <c r="D30" s="66">
        <v>0</v>
      </c>
    </row>
    <row r="31" spans="1:4" ht="12.75">
      <c r="A31" s="65"/>
      <c r="B31" s="64" t="s">
        <v>216</v>
      </c>
      <c r="C31" s="65"/>
      <c r="D31" s="66">
        <v>35843.51</v>
      </c>
    </row>
    <row r="32" spans="1:4" ht="12.75">
      <c r="A32" s="65"/>
      <c r="B32" s="64" t="s">
        <v>217</v>
      </c>
      <c r="C32" s="65"/>
      <c r="D32" s="66">
        <v>0</v>
      </c>
    </row>
    <row r="33" spans="1:4" ht="12.75">
      <c r="A33" s="65"/>
      <c r="B33" s="64" t="s">
        <v>218</v>
      </c>
      <c r="C33" s="65"/>
      <c r="D33" s="66">
        <v>0</v>
      </c>
    </row>
    <row r="34" spans="1:4" ht="12.75">
      <c r="A34" s="65"/>
      <c r="B34" s="64" t="s">
        <v>219</v>
      </c>
      <c r="C34" s="65"/>
      <c r="D34" s="66">
        <v>0</v>
      </c>
    </row>
    <row r="35" spans="1:4" ht="12.75">
      <c r="A35" s="65"/>
      <c r="B35" s="64" t="s">
        <v>220</v>
      </c>
      <c r="C35" s="65"/>
      <c r="D35" s="66">
        <v>3000</v>
      </c>
    </row>
    <row r="36" spans="1:4" ht="12.75">
      <c r="A36" s="65"/>
      <c r="B36" s="64" t="s">
        <v>242</v>
      </c>
      <c r="C36" s="65"/>
      <c r="D36" s="66">
        <v>0</v>
      </c>
    </row>
    <row r="37" spans="1:4" ht="12.75">
      <c r="A37" s="65"/>
      <c r="B37" s="64" t="s">
        <v>221</v>
      </c>
      <c r="C37" s="65"/>
      <c r="D37" s="67">
        <v>142864.01</v>
      </c>
    </row>
    <row r="38" spans="1:4" ht="12.75">
      <c r="A38" s="65"/>
      <c r="B38" s="64" t="s">
        <v>222</v>
      </c>
      <c r="C38" s="65"/>
      <c r="D38" s="96">
        <v>99432.21</v>
      </c>
    </row>
    <row r="39" spans="1:4" ht="12.75">
      <c r="A39" s="64" t="s">
        <v>223</v>
      </c>
      <c r="B39" s="65"/>
      <c r="C39" s="65"/>
      <c r="D39" s="65"/>
    </row>
    <row r="40" spans="1:4" ht="12.75">
      <c r="A40" s="65"/>
      <c r="B40" s="64" t="s">
        <v>224</v>
      </c>
      <c r="C40" s="65"/>
      <c r="D40" s="66">
        <v>13788</v>
      </c>
    </row>
    <row r="41" spans="1:4" ht="12.75">
      <c r="A41" s="65"/>
      <c r="B41" s="64" t="s">
        <v>225</v>
      </c>
      <c r="C41" s="65"/>
      <c r="D41" s="66">
        <v>77</v>
      </c>
    </row>
    <row r="42" spans="1:4" ht="12.75">
      <c r="A42" s="65"/>
      <c r="B42" s="64" t="s">
        <v>226</v>
      </c>
      <c r="C42" s="65"/>
      <c r="D42" s="66">
        <v>0</v>
      </c>
    </row>
    <row r="43" spans="1:4" ht="12.75">
      <c r="A43" s="65"/>
      <c r="B43" s="64" t="s">
        <v>227</v>
      </c>
      <c r="C43" s="65"/>
      <c r="D43" s="66">
        <v>0</v>
      </c>
    </row>
    <row r="44" spans="1:4" ht="12.75">
      <c r="A44" s="65"/>
      <c r="B44" s="64" t="s">
        <v>228</v>
      </c>
      <c r="C44" s="65"/>
      <c r="D44" s="66">
        <v>14319</v>
      </c>
    </row>
    <row r="45" spans="1:4" ht="12.75">
      <c r="A45" s="65"/>
      <c r="B45" s="64" t="s">
        <v>229</v>
      </c>
      <c r="C45" s="65"/>
      <c r="D45" s="67">
        <v>28184</v>
      </c>
    </row>
    <row r="46" spans="1:4" ht="12.75">
      <c r="A46" s="65"/>
      <c r="B46" s="64" t="s">
        <v>230</v>
      </c>
      <c r="C46" s="65"/>
      <c r="D46" s="66">
        <v>0</v>
      </c>
    </row>
    <row r="47" spans="1:4" ht="12.75">
      <c r="A47" s="65"/>
      <c r="B47" s="65"/>
      <c r="C47" s="65"/>
      <c r="D47" s="65"/>
    </row>
    <row r="48" spans="1:4" ht="12.75">
      <c r="A48" s="65"/>
      <c r="B48" s="97" t="s">
        <v>231</v>
      </c>
      <c r="C48" s="98"/>
      <c r="D48" s="99">
        <v>2584256.72</v>
      </c>
    </row>
    <row r="49" spans="1:4" ht="12.75">
      <c r="A49" s="98"/>
      <c r="B49" s="98"/>
      <c r="C49" s="98"/>
      <c r="D49" s="98"/>
    </row>
    <row r="50" spans="1:4" ht="12.75">
      <c r="A50" s="98"/>
      <c r="B50" s="97" t="s">
        <v>232</v>
      </c>
      <c r="C50" s="98"/>
      <c r="D50" s="99">
        <v>71248.21</v>
      </c>
    </row>
    <row r="51" spans="1:4" ht="12.75">
      <c r="A51" s="98"/>
      <c r="B51" s="98"/>
      <c r="C51" s="98"/>
      <c r="D51" s="98"/>
    </row>
    <row r="52" spans="1:4" ht="13.5" thickBot="1">
      <c r="A52" s="98"/>
      <c r="B52" s="97" t="s">
        <v>233</v>
      </c>
      <c r="C52" s="98"/>
      <c r="D52" s="100">
        <v>2655504.93</v>
      </c>
    </row>
    <row r="53" ht="13.5" thickTop="1"/>
  </sheetData>
  <sheetProtection/>
  <mergeCells count="3">
    <mergeCell ref="A1:E1"/>
    <mergeCell ref="A3:E3"/>
    <mergeCell ref="A5:E5"/>
  </mergeCells>
  <printOptions/>
  <pageMargins left="0.75" right="0.75" top="1" bottom="1" header="0.5" footer="0.5"/>
  <pageSetup horizontalDpi="600" verticalDpi="600" orientation="portrait" scale="98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2015-01-23T19:12:27Z</dcterms:created>
  <dcterms:modified xsi:type="dcterms:W3CDTF">2016-11-10T18:33:10Z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